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915" activeTab="5"/>
  </bookViews>
  <sheets>
    <sheet name="Рекомендации" sheetId="1" r:id="rId1"/>
    <sheet name="Баланс" sheetId="2" r:id="rId2"/>
    <sheet name="Прил.2" sheetId="3" r:id="rId3"/>
    <sheet name="Прил.3" sheetId="4" r:id="rId4"/>
    <sheet name="Прил.4" sheetId="5" r:id="rId5"/>
    <sheet name="Прил.5" sheetId="6" r:id="rId6"/>
    <sheet name="Пояснительная записка" sheetId="7" state="hidden" r:id="rId7"/>
    <sheet name="Лист1" sheetId="8" state="hidden" r:id="rId8"/>
  </sheets>
  <definedNames>
    <definedName name="Заг_Прил_1" localSheetId="6">'Пояснительная записка'!#REF!</definedName>
    <definedName name="_xlnm.Print_Area" localSheetId="1">'Баланс'!$A$15:$G$113</definedName>
    <definedName name="_xlnm.Print_Area" localSheetId="6">'Пояснительная записка'!$A$1:$B$53</definedName>
    <definedName name="_xlnm.Print_Area" localSheetId="2">'Прил.2'!$A$1:$N$70</definedName>
    <definedName name="_xlnm.Print_Area" localSheetId="3">'Прил.3'!$A$1:$N$91</definedName>
    <definedName name="_xlnm.Print_Area" localSheetId="4">'Прил.4'!$A$1:$N$48,'Прил.4'!$A$50:$N$81</definedName>
    <definedName name="_xlnm.Print_Area" localSheetId="5">'Прил.5'!$A$1:$N$52</definedName>
    <definedName name="_xlnm.Print_Area" localSheetId="0">'Рекомендации'!$A$1:$A$13</definedName>
    <definedName name="Прил_1" localSheetId="6">'Пояснительная записка'!#REF!</definedName>
  </definedNames>
  <calcPr fullCalcOnLoad="1"/>
</workbook>
</file>

<file path=xl/comments2.xml><?xml version="1.0" encoding="utf-8"?>
<comments xmlns="http://schemas.openxmlformats.org/spreadsheetml/2006/main">
  <authors>
    <author>Автор</author>
    <author>КонсульнатПлюс примечание:</author>
    <author>КонсульнатПлюс примечание</author>
    <author>КонсультантПлюс примечание</author>
    <author>Примечание</author>
  </authors>
  <commentList>
    <comment ref="A113" authorId="0">
      <text>
        <r>
          <rPr>
            <b/>
            <sz val="10"/>
            <rFont val="Trajan Pro"/>
            <family val="1"/>
          </rPr>
          <t>Примечание.</t>
        </r>
        <r>
          <rPr>
            <sz val="10"/>
            <rFont val="Trajan Pro"/>
            <family val="1"/>
          </rPr>
          <t xml:space="preserve">
введите дату в формате чч.мм.гггг</t>
        </r>
        <r>
          <rPr>
            <b/>
            <sz val="10"/>
            <rFont val="Tahoma"/>
            <family val="0"/>
          </rPr>
          <t xml:space="preserve">
</t>
        </r>
      </text>
    </comment>
    <comment ref="F33" authorId="1">
      <text>
        <r>
          <rPr>
            <b/>
            <sz val="9"/>
            <rFont val="Times New Roman"/>
            <family val="1"/>
          </rPr>
          <t>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0"/>
          </rPr>
          <t xml:space="preserve">
</t>
        </r>
      </text>
    </comment>
    <comment ref="G33" authorId="2">
      <text>
        <r>
          <rPr>
            <b/>
            <sz val="9"/>
            <rFont val="Times New Roman"/>
            <family val="1"/>
          </rPr>
          <t>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0"/>
          </rPr>
          <t xml:space="preserve">
</t>
        </r>
      </text>
    </comment>
    <comment ref="A35" authorId="2">
      <text>
        <r>
          <rPr>
            <b/>
            <sz val="9"/>
            <rFont val="Times New Roman"/>
            <family val="1"/>
          </rPr>
          <t>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0"/>
          </rPr>
          <t xml:space="preserve">
</t>
        </r>
      </text>
    </comment>
    <comment ref="A49" authorId="2">
      <text>
        <r>
          <rPr>
            <b/>
            <sz val="9"/>
            <rFont val="Times New Roman"/>
            <family val="1"/>
          </rPr>
          <t>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69" authorId="2">
      <text>
        <r>
          <rPr>
            <b/>
            <sz val="9"/>
            <rFont val="Times New Roman"/>
            <family val="1"/>
          </rPr>
          <t>Примечание:</t>
        </r>
        <r>
          <rPr>
            <sz val="9"/>
            <rFont val="Times New Roman"/>
            <family val="1"/>
          </rPr>
          <t xml:space="preserve">
  В разделе III "Собственный капитал" приводится информация о собственном капитале.
</t>
        </r>
      </text>
    </comment>
    <comment ref="A79" authorId="2">
      <text>
        <r>
          <rPr>
            <b/>
            <sz val="9"/>
            <rFont val="Times New Roman"/>
            <family val="1"/>
          </rPr>
          <t>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87" authorId="2">
      <text>
        <r>
          <rPr>
            <b/>
            <sz val="9"/>
            <rFont val="Times New Roman"/>
            <family val="1"/>
          </rPr>
          <t>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F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0"/>
          </rPr>
          <t xml:space="preserve">
</t>
        </r>
        <r>
          <rPr>
            <sz val="8"/>
            <rFont val="Times New Roman"/>
            <family val="1"/>
          </rPr>
          <t>перед числом поставить знак "-".</t>
        </r>
      </text>
    </comment>
    <comment ref="F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36" authorId="2">
      <text>
        <r>
          <rPr>
            <b/>
            <sz val="9"/>
            <rFont val="Times New Roman"/>
            <family val="1"/>
          </rPr>
          <t>Примечание:</t>
        </r>
        <r>
          <rPr>
            <sz val="9"/>
            <rFont val="Times New Roman"/>
            <family val="1"/>
          </rPr>
          <t xml:space="preserve">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
</t>
        </r>
      </text>
    </comment>
    <comment ref="H37" authorId="2">
      <text>
        <r>
          <rPr>
            <b/>
            <sz val="9"/>
            <rFont val="Times New Roman"/>
            <family val="1"/>
          </rPr>
          <t>Примечание:</t>
        </r>
        <r>
          <rPr>
            <sz val="9"/>
            <rFont val="Times New Roman"/>
            <family val="1"/>
          </rPr>
          <t xml:space="preserve">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
</t>
        </r>
      </text>
    </comment>
    <comment ref="H38" authorId="2">
      <text>
        <r>
          <rPr>
            <b/>
            <sz val="9"/>
            <rFont val="Times New Roman"/>
            <family val="1"/>
          </rPr>
          <t>Примечание:</t>
        </r>
        <r>
          <rPr>
            <sz val="9"/>
            <rFont val="Times New Roman"/>
            <family val="1"/>
          </rPr>
          <t xml:space="preserve">
По статье "Доходные вложения в материальные активы "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
</t>
        </r>
      </text>
    </comment>
    <comment ref="H43" authorId="2">
      <text>
        <r>
          <rPr>
            <b/>
            <sz val="9"/>
            <rFont val="Times New Roman"/>
            <family val="1"/>
          </rPr>
          <t>Примечание:</t>
        </r>
        <r>
          <rPr>
            <sz val="9"/>
            <rFont val="Times New Roman"/>
            <family val="1"/>
          </rPr>
          <t xml:space="preserve">
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
</t>
        </r>
      </text>
    </comment>
    <comment ref="H44" authorId="2">
      <text>
        <r>
          <rPr>
            <b/>
            <sz val="9"/>
            <rFont val="Times New Roman"/>
            <family val="1"/>
          </rPr>
          <t>Примечание:</t>
        </r>
        <r>
          <rPr>
            <sz val="9"/>
            <rFont val="Times New Roman"/>
            <family val="1"/>
          </rPr>
          <t xml:space="preserve">
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При наличии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долгосрочных финансовых вложений, уменьшается на суммы этих резервов.
</t>
        </r>
        <r>
          <rPr>
            <sz val="8"/>
            <rFont val="Tahoma"/>
            <family val="0"/>
          </rPr>
          <t xml:space="preserve">
</t>
        </r>
      </text>
    </comment>
    <comment ref="H45" authorId="2">
      <text>
        <r>
          <rPr>
            <b/>
            <sz val="9"/>
            <rFont val="Times New Roman"/>
            <family val="1"/>
          </rPr>
          <t>Примечание:</t>
        </r>
        <r>
          <rPr>
            <sz val="9"/>
            <rFont val="Times New Roman"/>
            <family val="1"/>
          </rPr>
          <t xml:space="preserve">
По статье "'Отложенные налоговые активы"(строка 160) показывается сальдо по счету 09 "Отложенные налоговые активы".
</t>
        </r>
      </text>
    </comment>
    <comment ref="H46" authorId="2">
      <text>
        <r>
          <rPr>
            <b/>
            <sz val="9"/>
            <rFont val="Times New Roman"/>
            <family val="1"/>
          </rPr>
          <t>КонсультантПлюс примечание:</t>
        </r>
        <r>
          <rPr>
            <sz val="9"/>
            <rFont val="Times New Roman"/>
            <family val="1"/>
          </rPr>
          <t xml:space="preserve">
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47" authorId="2">
      <text>
        <r>
          <rPr>
            <b/>
            <sz val="9"/>
            <rFont val="Times New Roman"/>
            <family val="1"/>
          </rPr>
          <t>Примечание:</t>
        </r>
        <r>
          <rPr>
            <sz val="9"/>
            <rFont val="Times New Roman"/>
            <family val="1"/>
          </rPr>
          <t xml:space="preserve">
По статье "Прочие долгосрочные активы" (строка 180)  показываются остатки долгосрочных активов, не показанные по строкам 110 - 170,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
</t>
        </r>
      </text>
    </comment>
    <comment ref="H50" authorId="2">
      <text>
        <r>
          <rPr>
            <b/>
            <sz val="9"/>
            <rFont val="Times New Roman"/>
            <family val="1"/>
          </rPr>
          <t>Примечание:</t>
        </r>
        <r>
          <rPr>
            <sz val="9"/>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52" authorId="2">
      <text>
        <r>
          <rPr>
            <b/>
            <sz val="9"/>
            <rFont val="Times New Roman"/>
            <family val="1"/>
          </rPr>
          <t>Примечание:</t>
        </r>
        <r>
          <rPr>
            <sz val="9"/>
            <rFont val="Times New Roman"/>
            <family val="1"/>
          </rPr>
          <t xml:space="preserve">
По строке 211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
</t>
        </r>
      </text>
    </comment>
    <comment ref="H53" authorId="2">
      <text>
        <r>
          <rPr>
            <b/>
            <sz val="9"/>
            <rFont val="Times New Roman"/>
            <family val="1"/>
          </rPr>
          <t>Примечание:</t>
        </r>
        <r>
          <rPr>
            <sz val="9"/>
            <rFont val="Times New Roman"/>
            <family val="1"/>
          </rPr>
          <t xml:space="preserve">
По строке 212   показывается стоимость животных на выращивании и откорме, учитываемых на счете 11 "Животные на выращивании и откорме".
</t>
        </r>
      </text>
    </comment>
    <comment ref="H54" authorId="2">
      <text>
        <r>
          <rPr>
            <b/>
            <sz val="9"/>
            <rFont val="Times New Roman"/>
            <family val="1"/>
          </rPr>
          <t>Примечание:</t>
        </r>
        <r>
          <rPr>
            <sz val="9"/>
            <rFont val="Times New Roman"/>
            <family val="1"/>
          </rPr>
          <t xml:space="preserve">
По строке 213показываются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
</t>
        </r>
      </text>
    </comment>
    <comment ref="H55" authorId="2">
      <text>
        <r>
          <rPr>
            <b/>
            <sz val="9"/>
            <rFont val="Times New Roman"/>
            <family val="1"/>
          </rPr>
          <t>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При ведении бухгалтерского учета товаров по розничным ценам показатель этой строки уменьшается на сальдо по счету 42 "Торговая наценка".
В организации общественного питания по строке 214 "готовая продукция и товары" показываются остатки сырья и готовой продукции на кухнях и в кладовых.
</t>
        </r>
      </text>
    </comment>
    <comment ref="H56" authorId="2">
      <text>
        <r>
          <rPr>
            <b/>
            <sz val="8"/>
            <rFont val="Times New Roman"/>
            <family val="1"/>
          </rPr>
          <t>Примечание:</t>
        </r>
        <r>
          <rPr>
            <sz val="8"/>
            <rFont val="Times New Roman"/>
            <family val="1"/>
          </rPr>
          <t xml:space="preserve">
По строке 215 показываются остатки товаров отгруженных, учитываемых на счете 45 "Товары отгруженные".
</t>
        </r>
      </text>
    </comment>
    <comment ref="H57" authorId="2">
      <text>
        <r>
          <rPr>
            <b/>
            <sz val="9"/>
            <rFont val="Times New Roman"/>
            <family val="1"/>
          </rPr>
          <t>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
</t>
        </r>
      </text>
    </comment>
    <comment ref="H58" authorId="2">
      <text>
        <r>
          <rPr>
            <b/>
            <sz val="9"/>
            <rFont val="Times New Roman"/>
            <family val="1"/>
          </rPr>
          <t>Примечание:</t>
        </r>
        <r>
          <rPr>
            <sz val="9"/>
            <rFont val="Times New Roman"/>
            <family val="1"/>
          </rPr>
          <t xml:space="preserve">
 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
</t>
        </r>
      </text>
    </comment>
    <comment ref="H59" authorId="2">
      <text>
        <r>
          <rPr>
            <b/>
            <sz val="9"/>
            <rFont val="Times New Roman"/>
            <family val="1"/>
          </rPr>
          <t>Примечание:</t>
        </r>
        <r>
          <rPr>
            <sz val="9"/>
            <rFont val="Times New Roman"/>
            <family val="1"/>
          </rPr>
          <t xml:space="preserve">
По статье "'Расходы будущих периодов "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
</t>
        </r>
      </text>
    </comment>
    <comment ref="H60" authorId="2">
      <text>
        <r>
          <rPr>
            <b/>
            <sz val="9"/>
            <rFont val="Times New Roman"/>
            <family val="1"/>
          </rPr>
          <t>Примечание:</t>
        </r>
        <r>
          <rPr>
            <sz val="9"/>
            <rFont val="Times New Roman"/>
            <family val="1"/>
          </rPr>
          <t xml:space="preserve">
По статье "'Налог на добавленную стоимость по приобретенным товарам, работам, услугам" (строка 240)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61" authorId="2">
      <text>
        <r>
          <rPr>
            <b/>
            <sz val="9"/>
            <rFont val="Times New Roman"/>
            <family val="1"/>
          </rPr>
          <t>Примечание:</t>
        </r>
        <r>
          <rPr>
            <sz val="9"/>
            <rFont val="Times New Roman"/>
            <family val="1"/>
          </rPr>
          <t xml:space="preserve">
По статье"'Краткосрочная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показатели этой статьи, в связи с которыми созданы резервы по сомнительным долгам, уменьшаются на суммы данных резервов.
</t>
        </r>
      </text>
    </comment>
    <comment ref="H62" authorId="2">
      <text>
        <r>
          <rPr>
            <b/>
            <sz val="9"/>
            <rFont val="Times New Roman"/>
            <family val="1"/>
          </rPr>
          <t>Примечание:</t>
        </r>
        <r>
          <rPr>
            <sz val="9"/>
            <rFont val="Times New Roman"/>
            <family val="1"/>
          </rPr>
          <t xml:space="preserve">
 По статье "'Краткосрочные финансовые вложения" (строка 260) ппоказываются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и (или)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краткосрочных финансовых вложений и (или) резервы под обесценение долгосрочных финансовых вложений, уменьшается на суммы этих резервов.
</t>
        </r>
      </text>
    </comment>
    <comment ref="H63" authorId="2">
      <text>
        <r>
          <rPr>
            <b/>
            <sz val="8"/>
            <rFont val="Times New Roman"/>
            <family val="1"/>
          </rPr>
          <t>Примечание:</t>
        </r>
        <r>
          <rPr>
            <sz val="8"/>
            <rFont val="Times New Roman"/>
            <family val="1"/>
          </rPr>
          <t xml:space="preserve">
По статье "'Денежные средства и  эквиваленты денежных средств"(строка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
</t>
        </r>
      </text>
    </comment>
    <comment ref="H64" authorId="2">
      <text>
        <r>
          <rPr>
            <b/>
            <sz val="9"/>
            <rFont val="Times New Roman"/>
            <family val="1"/>
          </rPr>
          <t>Примечание:</t>
        </r>
        <r>
          <rPr>
            <sz val="9"/>
            <rFont val="Times New Roman"/>
            <family val="1"/>
          </rPr>
          <t xml:space="preserve">
По статье "'Прочие краткосрочные активы " (строка 280) показываются остатки краткосрочных активов, не показанные по строкам 210 - 270, в том числе учитываемые на счете 94 "Недостачи и потери от порчи имущества".
</t>
        </r>
      </text>
    </comment>
    <comment ref="H70" authorId="2">
      <text>
        <r>
          <rPr>
            <b/>
            <sz val="9"/>
            <rFont val="Times New Roman"/>
            <family val="1"/>
          </rPr>
          <t>Примечание:</t>
        </r>
        <r>
          <rPr>
            <sz val="9"/>
            <rFont val="Times New Roman"/>
            <family val="1"/>
          </rPr>
          <t xml:space="preserve">
 По статье "'Уставный капитал" (строка 410) остаток уставного капитала, учитываемого на счете 80 "Уставный капитал".
</t>
        </r>
      </text>
    </comment>
    <comment ref="H71" authorId="2">
      <text>
        <r>
          <rPr>
            <b/>
            <sz val="9"/>
            <rFont val="Times New Roman"/>
            <family val="1"/>
          </rPr>
          <t>Примечание:</t>
        </r>
        <r>
          <rPr>
            <sz val="9"/>
            <rFont val="Times New Roman"/>
            <family val="1"/>
          </rPr>
          <t xml:space="preserve">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
</t>
        </r>
      </text>
    </comment>
    <comment ref="H72" authorId="2">
      <text>
        <r>
          <rPr>
            <b/>
            <sz val="9"/>
            <rFont val="Times New Roman"/>
            <family val="1"/>
          </rPr>
          <t>Примечание:</t>
        </r>
        <r>
          <rPr>
            <sz val="9"/>
            <rFont val="Times New Roman"/>
            <family val="1"/>
          </rPr>
          <t xml:space="preserve">
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
</t>
        </r>
      </text>
    </comment>
    <comment ref="H73" authorId="2">
      <text>
        <r>
          <rPr>
            <b/>
            <sz val="9"/>
            <rFont val="Times New Roman"/>
            <family val="1"/>
          </rPr>
          <t>Примечание:</t>
        </r>
        <r>
          <rPr>
            <sz val="9"/>
            <rFont val="Times New Roman"/>
            <family val="1"/>
          </rPr>
          <t xml:space="preserve">
По статье "Резервный капитал" (строка 440) показывается остаток резервного капитала, учитываемого на счете 82 "Резервный капитал".
</t>
        </r>
      </text>
    </comment>
    <comment ref="H74" authorId="2">
      <text>
        <r>
          <rPr>
            <b/>
            <sz val="9"/>
            <rFont val="Times New Roman"/>
            <family val="1"/>
          </rPr>
          <t>Примечание:</t>
        </r>
        <r>
          <rPr>
            <sz val="9"/>
            <rFont val="Times New Roman"/>
            <family val="1"/>
          </rPr>
          <t xml:space="preserve">
По статье "'Добавочный капитал"(строка 450) показывается остаток добавочного капитала, учитываемого на счете 83 "Добавочный капитал".</t>
        </r>
      </text>
    </comment>
    <comment ref="H75" authorId="2">
      <text>
        <r>
          <rPr>
            <b/>
            <sz val="9"/>
            <rFont val="Times New Roman"/>
            <family val="1"/>
          </rPr>
          <t>Примечание:</t>
        </r>
        <r>
          <rPr>
            <sz val="9"/>
            <rFont val="Times New Roman"/>
            <family val="1"/>
          </rPr>
          <t xml:space="preserve">
По статье"'Нераспределенная прибыль (непокрытый убыток) "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H76" authorId="2">
      <text>
        <r>
          <rPr>
            <b/>
            <sz val="9"/>
            <rFont val="Times New Roman"/>
            <family val="1"/>
          </rPr>
          <t>Примечание:</t>
        </r>
        <r>
          <rPr>
            <sz val="9"/>
            <rFont val="Times New Roman"/>
            <family val="1"/>
          </rPr>
          <t xml:space="preserve">
По статье "'Чистая прибыль (убыток) отчетного периода "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В этом случае при вводе значения по данной строке необходимо перед числом поставить знак "-".
В годовом бухгалтерском балансе строка 470 не заполняется.</t>
        </r>
      </text>
    </comment>
    <comment ref="H77" authorId="2">
      <text>
        <r>
          <rPr>
            <b/>
            <sz val="9"/>
            <rFont val="Times New Roman"/>
            <family val="1"/>
          </rPr>
          <t>Примечание:</t>
        </r>
        <r>
          <rPr>
            <sz val="9"/>
            <rFont val="Times New Roman"/>
            <family val="1"/>
          </rPr>
          <t xml:space="preserve">
 По статье "'Целевое финансирование" (строка 480) показывается остаток целевого финансирования, учитываемого на счете 86 "Целевое финансирование".
</t>
        </r>
      </text>
    </comment>
    <comment ref="H80" authorId="2">
      <text>
        <r>
          <rPr>
            <b/>
            <sz val="8"/>
            <rFont val="Times New Roman"/>
            <family val="1"/>
          </rPr>
          <t>Примечание:</t>
        </r>
        <r>
          <rPr>
            <sz val="8"/>
            <rFont val="Times New Roman"/>
            <family val="1"/>
          </rPr>
          <t xml:space="preserve">
 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погашение которых ожидается более чем через 12 месяцев после отчетной даты.
</t>
        </r>
      </text>
    </comment>
    <comment ref="H81" authorId="2">
      <text>
        <r>
          <rPr>
            <b/>
            <sz val="9"/>
            <rFont val="Times New Roman"/>
            <family val="1"/>
          </rPr>
          <t>Примечание:</t>
        </r>
        <r>
          <rPr>
            <sz val="9"/>
            <rFont val="Times New Roman"/>
            <family val="1"/>
          </rPr>
          <t xml:space="preserve">
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
</t>
        </r>
      </text>
    </comment>
    <comment ref="H82" authorId="2">
      <text>
        <r>
          <rPr>
            <b/>
            <sz val="9"/>
            <rFont val="Times New Roman"/>
            <family val="1"/>
          </rPr>
          <t>Примечание:</t>
        </r>
        <r>
          <rPr>
            <sz val="9"/>
            <rFont val="Times New Roman"/>
            <family val="1"/>
          </rPr>
          <t xml:space="preserve">
По статье "'Отложенные налоговые обязательства" (строка 530) показывается сальдо по счету 65 "Отложенные налоговые обязательства".
</t>
        </r>
      </text>
    </comment>
    <comment ref="H83" authorId="2">
      <text>
        <r>
          <rPr>
            <b/>
            <sz val="9"/>
            <rFont val="Times New Roman"/>
            <family val="1"/>
          </rPr>
          <t>Примечание:</t>
        </r>
        <r>
          <rPr>
            <sz val="9"/>
            <rFont val="Times New Roman"/>
            <family val="1"/>
          </rPr>
          <t xml:space="preserve">
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
</t>
        </r>
      </text>
    </comment>
    <comment ref="H84" authorId="2">
      <text>
        <r>
          <rPr>
            <b/>
            <sz val="9"/>
            <rFont val="Times New Roman"/>
            <family val="1"/>
          </rPr>
          <t>Примечание:</t>
        </r>
        <r>
          <rPr>
            <sz val="9"/>
            <rFont val="Times New Roman"/>
            <family val="1"/>
          </rPr>
          <t xml:space="preserve">
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
</t>
        </r>
      </text>
    </comment>
    <comment ref="H85" authorId="2">
      <text>
        <r>
          <rPr>
            <b/>
            <sz val="8"/>
            <rFont val="Times New Roman"/>
            <family val="1"/>
          </rPr>
          <t>Примечание:</t>
        </r>
        <r>
          <rPr>
            <sz val="8"/>
            <rFont val="Times New Roman"/>
            <family val="1"/>
          </rPr>
          <t xml:space="preserve">
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510 - 550.
</t>
        </r>
      </text>
    </comment>
    <comment ref="H88" authorId="2">
      <text>
        <r>
          <rPr>
            <b/>
            <sz val="9"/>
            <rFont val="Times New Roman"/>
            <family val="1"/>
          </rPr>
          <t>Примечание:</t>
        </r>
        <r>
          <rPr>
            <sz val="9"/>
            <rFont val="Times New Roman"/>
            <family val="1"/>
          </rPr>
          <t xml:space="preserve">
По статье "'Краткосрочные кредиты и займы" (строка 610) показываются обязательства по краткосрочным кредитам и займам, учитываемые на счете 66 "Расчеты по краткосрочным кредитам и займам".
</t>
        </r>
      </text>
    </comment>
    <comment ref="H89" authorId="2">
      <text>
        <r>
          <rPr>
            <b/>
            <sz val="9"/>
            <rFont val="Times New Roman"/>
            <family val="1"/>
          </rPr>
          <t>Примечание:</t>
        </r>
        <r>
          <rPr>
            <sz val="9"/>
            <rFont val="Times New Roman"/>
            <family val="1"/>
          </rPr>
          <t xml:space="preserve">
По статье"'Краткосрочная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
</t>
        </r>
      </text>
    </comment>
    <comment ref="H90" authorId="2">
      <text>
        <r>
          <rPr>
            <b/>
            <sz val="9"/>
            <rFont val="Times New Roman"/>
            <family val="1"/>
          </rPr>
          <t>Примечание:</t>
        </r>
        <r>
          <rPr>
            <sz val="9"/>
            <rFont val="Times New Roman"/>
            <family val="1"/>
          </rPr>
          <t xml:space="preserve">
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погашение которой ожидается в течение 12 месяцев после отчетной даты.
</t>
        </r>
      </text>
    </comment>
    <comment ref="H92" authorId="4">
      <text>
        <r>
          <rPr>
            <b/>
            <sz val="9"/>
            <rFont val="Times New Roman"/>
            <family val="1"/>
          </rPr>
          <t>Примечание:</t>
        </r>
        <r>
          <rPr>
            <sz val="9"/>
            <rFont val="Times New Roman"/>
            <family val="1"/>
          </rPr>
          <t xml:space="preserve">
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r>
          <rPr>
            <sz val="9"/>
            <rFont val="Tahoma"/>
            <family val="0"/>
          </rPr>
          <t xml:space="preserve">
</t>
        </r>
      </text>
    </comment>
    <comment ref="H93" authorId="4">
      <text>
        <r>
          <rPr>
            <b/>
            <sz val="9"/>
            <rFont val="Times New Roman"/>
            <family val="1"/>
          </rPr>
          <t>Примечание:</t>
        </r>
        <r>
          <rPr>
            <sz val="9"/>
            <rFont val="Times New Roman"/>
            <family val="1"/>
          </rPr>
          <t xml:space="preserve">
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r>
          <rPr>
            <sz val="9"/>
            <rFont val="Tahoma"/>
            <family val="0"/>
          </rPr>
          <t xml:space="preserve">
</t>
        </r>
      </text>
    </comment>
    <comment ref="H94" authorId="4">
      <text>
        <r>
          <rPr>
            <b/>
            <sz val="9"/>
            <rFont val="Times New Roman"/>
            <family val="1"/>
          </rPr>
          <t>Примечание:</t>
        </r>
        <r>
          <rPr>
            <sz val="9"/>
            <rFont val="Times New Roman"/>
            <family val="1"/>
          </rPr>
          <t xml:space="preserve">
По строке 633 "по налогам и сборам" показывается кредиторская задолженность по налогам и сборам, учитываемая на счете 68 "Расчеты по налогам и сборам".</t>
        </r>
        <r>
          <rPr>
            <sz val="9"/>
            <rFont val="Tahoma"/>
            <family val="0"/>
          </rPr>
          <t xml:space="preserve">
</t>
        </r>
      </text>
    </comment>
    <comment ref="H95" authorId="4">
      <text>
        <r>
          <rPr>
            <b/>
            <sz val="9"/>
            <rFont val="Times New Roman"/>
            <family val="1"/>
          </rPr>
          <t>Примечание:</t>
        </r>
        <r>
          <rPr>
            <sz val="9"/>
            <rFont val="Times New Roman"/>
            <family val="1"/>
          </rPr>
          <t xml:space="preserve">
По строке 634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
</t>
        </r>
        <r>
          <rPr>
            <sz val="9"/>
            <rFont val="Tahoma"/>
            <family val="0"/>
          </rPr>
          <t xml:space="preserve">
</t>
        </r>
      </text>
    </comment>
    <comment ref="H96" authorId="4">
      <text>
        <r>
          <rPr>
            <b/>
            <sz val="9"/>
            <rFont val="Times New Roman"/>
            <family val="1"/>
          </rPr>
          <t>Примечание:</t>
        </r>
        <r>
          <rPr>
            <sz val="9"/>
            <rFont val="Times New Roman"/>
            <family val="1"/>
          </rPr>
          <t xml:space="preserve">
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r>
          <rPr>
            <sz val="9"/>
            <rFont val="Tahoma"/>
            <family val="0"/>
          </rPr>
          <t xml:space="preserve">
</t>
        </r>
      </text>
    </comment>
    <comment ref="H97" authorId="4">
      <text>
        <r>
          <rPr>
            <b/>
            <sz val="9"/>
            <rFont val="Times New Roman"/>
            <family val="1"/>
          </rPr>
          <t>Примечание:</t>
        </r>
        <r>
          <rPr>
            <sz val="9"/>
            <rFont val="Times New Roman"/>
            <family val="1"/>
          </rPr>
          <t xml:space="preserve">
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
</t>
        </r>
      </text>
    </comment>
    <comment ref="H98" authorId="4">
      <text>
        <r>
          <rPr>
            <b/>
            <sz val="9"/>
            <rFont val="Times New Roman"/>
            <family val="1"/>
          </rPr>
          <t>Примечание:</t>
        </r>
        <r>
          <rPr>
            <sz val="9"/>
            <rFont val="Times New Roman"/>
            <family val="1"/>
          </rPr>
          <t xml:space="preserve">
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r>
          <rPr>
            <sz val="9"/>
            <rFont val="Tahoma"/>
            <family val="0"/>
          </rPr>
          <t xml:space="preserve">
</t>
        </r>
      </text>
    </comment>
    <comment ref="H99" authorId="2">
      <text>
        <r>
          <rPr>
            <b/>
            <sz val="9"/>
            <rFont val="Times New Roman"/>
            <family val="1"/>
          </rPr>
          <t>Примечание:</t>
        </r>
        <r>
          <rPr>
            <sz val="9"/>
            <rFont val="Times New Roman"/>
            <family val="1"/>
          </rPr>
          <t xml:space="preserve">
По строке 638   показывается кредиторская задолженность, не показанная по строкам 631 - 637,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t>
        </r>
      </text>
    </comment>
    <comment ref="H100" authorId="2">
      <text>
        <r>
          <rPr>
            <b/>
            <sz val="9"/>
            <rFont val="Times New Roman"/>
            <family val="1"/>
          </rPr>
          <t>Примечание:</t>
        </r>
        <r>
          <rPr>
            <sz val="9"/>
            <rFont val="Times New Roman"/>
            <family val="1"/>
          </rPr>
          <t xml:space="preserve">
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101" authorId="2">
      <text>
        <r>
          <rPr>
            <b/>
            <sz val="9"/>
            <rFont val="Times New Roman"/>
            <family val="1"/>
          </rPr>
          <t>Примечание:</t>
        </r>
        <r>
          <rPr>
            <sz val="9"/>
            <rFont val="Times New Roman"/>
            <family val="1"/>
          </rPr>
          <t xml:space="preserve">
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
</t>
        </r>
      </text>
    </comment>
    <comment ref="H102" authorId="2">
      <text>
        <r>
          <rPr>
            <b/>
            <sz val="9"/>
            <rFont val="Times New Roman"/>
            <family val="1"/>
          </rPr>
          <t>Примечание:</t>
        </r>
        <r>
          <rPr>
            <sz val="9"/>
            <rFont val="Times New Roman"/>
            <family val="1"/>
          </rPr>
          <t xml:space="preserve">
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
</t>
        </r>
      </text>
    </comment>
    <comment ref="H103" authorId="2">
      <text>
        <r>
          <rPr>
            <b/>
            <sz val="9"/>
            <rFont val="Times New Roman"/>
            <family val="1"/>
          </rPr>
          <t>Примечание:</t>
        </r>
        <r>
          <rPr>
            <sz val="9"/>
            <rFont val="Times New Roman"/>
            <family val="1"/>
          </rPr>
          <t xml:space="preserve">
 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610 - 660.
</t>
        </r>
      </text>
    </comment>
  </commentList>
</comments>
</file>

<file path=xl/comments3.xml><?xml version="1.0" encoding="utf-8"?>
<comments xmlns="http://schemas.openxmlformats.org/spreadsheetml/2006/main">
  <authors>
    <author>КонсульнатПлюс примечание</author>
    <author>Примечание</author>
    <author>КонсультантПлюс примечание</author>
    <author>user</author>
    <author>User</author>
  </authors>
  <commentList>
    <comment ref="G18" authorId="0">
      <text>
        <r>
          <rPr>
            <b/>
            <sz val="9"/>
            <rFont val="Times New Roman"/>
            <family val="1"/>
          </rPr>
          <t>Примечание:</t>
        </r>
        <r>
          <rPr>
            <sz val="9"/>
            <rFont val="Times New Roman"/>
            <family val="1"/>
          </rPr>
          <t xml:space="preserve">
В графе 3  показываются данные за отчетный период.
</t>
        </r>
      </text>
    </comment>
    <comment ref="K18" authorId="0">
      <text>
        <r>
          <rPr>
            <b/>
            <sz val="9"/>
            <rFont val="Times New Roman"/>
            <family val="1"/>
          </rPr>
          <t>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O58" authorId="0">
      <text>
        <r>
          <rPr>
            <b/>
            <sz val="9"/>
            <rFont val="Times New Roman"/>
            <family val="1"/>
          </rPr>
          <t>Примечание:</t>
        </r>
        <r>
          <rPr>
            <sz val="9"/>
            <rFont val="Times New Roman"/>
            <family val="1"/>
          </rPr>
          <t xml:space="preserve">
 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
</t>
        </r>
      </text>
    </comment>
    <comment ref="O59" authorId="0">
      <text>
        <r>
          <rPr>
            <b/>
            <sz val="9"/>
            <rFont val="Times New Roman"/>
            <family val="1"/>
          </rPr>
          <t>Примечание:</t>
        </r>
        <r>
          <rPr>
            <sz val="9"/>
            <rFont val="Times New Roman"/>
            <family val="1"/>
          </rPr>
          <t xml:space="preserve">
 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O61" authorId="0">
      <text>
        <r>
          <rPr>
            <b/>
            <sz val="9"/>
            <rFont val="Times New Roman"/>
            <family val="1"/>
          </rPr>
          <t>Примечание:</t>
        </r>
        <r>
          <rPr>
            <sz val="9"/>
            <rFont val="Times New Roman"/>
            <family val="1"/>
          </rPr>
          <t xml:space="preserve">
По статье "Базовая прибыль (убыток) на акцию" (строка 250) показывается сумма базовой прибыли (убытка) на акцию.
</t>
        </r>
      </text>
    </comment>
    <comment ref="O62" authorId="0">
      <text>
        <r>
          <rPr>
            <b/>
            <sz val="9"/>
            <rFont val="Times New Roman"/>
            <family val="1"/>
          </rPr>
          <t>Примечание:</t>
        </r>
        <r>
          <rPr>
            <sz val="9"/>
            <rFont val="Times New Roman"/>
            <family val="1"/>
          </rPr>
          <t xml:space="preserve">
По статье "Разводненная прибыль (убыток) на акцию" (строка 260) показывается сумма разводненной прибыли (убытка) на акцию.
</t>
        </r>
      </text>
    </comment>
    <comment ref="O19" authorId="0">
      <text>
        <r>
          <rPr>
            <b/>
            <sz val="9"/>
            <rFont val="Times New Roman"/>
            <family val="1"/>
          </rPr>
          <t>Примечание:</t>
        </r>
        <r>
          <rPr>
            <sz val="9"/>
            <rFont val="Times New Roman"/>
            <family val="1"/>
          </rPr>
          <t xml:space="preserve">
По строке 010  показывается выручка от реализации продукции, товаров, работ, услуг, учитываемая по кредиту субсчета 90-1 "Выручка от реализации продукции, товаров, работ, услуг", за вычетом:
- относящихся к этой выручке премий, бонусов, предоставленных покупателю (заказчику) к цене (стоимости), указанной в договоре;
-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
</t>
        </r>
      </text>
    </comment>
    <comment ref="O20" authorId="0">
      <text>
        <r>
          <rPr>
            <b/>
            <sz val="9"/>
            <rFont val="Times New Roman"/>
            <family val="1"/>
          </rPr>
          <t>Примечание:</t>
        </r>
        <r>
          <rPr>
            <sz val="9"/>
            <rFont val="Times New Roman"/>
            <family val="1"/>
          </rPr>
          <t xml:space="preserve">
По строке 020 показывается себестоимость реализованной продукции, товаров, работ, услуг, учитываемая по дебету субсчета 90-4 "Себестоимость реализованной продукции, товаров, работ, услуг". При этом имеются в виду продукция, товары, работы, услуги, выручка от реализации которых показана по строке 010.</t>
        </r>
      </text>
    </comment>
    <comment ref="O22" authorId="0">
      <text>
        <r>
          <rPr>
            <b/>
            <sz val="8"/>
            <rFont val="Times New Roman"/>
            <family val="1"/>
          </rPr>
          <t>Примечание:</t>
        </r>
        <r>
          <rPr>
            <sz val="8"/>
            <rFont val="Times New Roman"/>
            <family val="1"/>
          </rPr>
          <t xml:space="preserve">
По строке 040 показываются управленческие расходы, учитываемые по дебету счета 90 "Доходы и расходы по текущей деятельности" (субсчет 90-5 "Управленческие расходы")
</t>
        </r>
      </text>
    </comment>
    <comment ref="O23" authorId="0">
      <text>
        <r>
          <rPr>
            <b/>
            <sz val="9"/>
            <rFont val="Times New Roman"/>
            <family val="1"/>
          </rPr>
          <t>Примечание:</t>
        </r>
        <r>
          <rPr>
            <sz val="9"/>
            <rFont val="Times New Roman"/>
            <family val="1"/>
          </rPr>
          <t xml:space="preserve">
По строке 050 показываются расходы на реализацию, учитываемые по дебету счета 90 "Доходы и расходы по текущей деятельности" (субсчет 90-6 "Расходы на реализацию").
В состав расходов на реализацию включаются:
- организациями, осуществляющими промышленную и иную производственную деятельность, - расходы на реализацию, учитываемые на счете 44 "Расходы на реализацию" и списываемые в полной сумме при определении финансовых результатов в дебет счета 90 "Доходы и расходы по текущей деятельности" (субсчет 90-6 "Расходы на реализацию");
- организациями, осуществляющими торговую и торгово-производственную деятельность, - расходы на реализацию, учитываемые на счете 44 "Расходы на реализацию" (за вычетом управленческих расходов) и списываемые в полной сумме (за исключением транспортных затрат, связанных с приобретением товаров и относящихся к товарам, оставшимся на конец месяца нереализованными, если данные транспортные затраты не включаются в стоимость приобретения товаров) в дебет счета 90 "Доходы и расходы по текущей деятельности" (субсчет 90-6 "Расходы на реализацию")</t>
        </r>
      </text>
    </comment>
    <comment ref="O25" authorId="0">
      <text>
        <r>
          <rPr>
            <b/>
            <sz val="9"/>
            <rFont val="Times New Roman"/>
            <family val="1"/>
          </rPr>
          <t>Примечание:</t>
        </r>
        <r>
          <rPr>
            <sz val="9"/>
            <rFont val="Times New Roman"/>
            <family val="1"/>
          </rPr>
          <t xml:space="preserve">
По строке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 
</t>
        </r>
      </text>
    </comment>
    <comment ref="O26" authorId="0">
      <text>
        <r>
          <rPr>
            <b/>
            <sz val="8"/>
            <rFont val="Times New Roman"/>
            <family val="1"/>
          </rPr>
          <t>Примечание:</t>
        </r>
        <r>
          <rPr>
            <sz val="8"/>
            <rFont val="Times New Roman"/>
            <family val="1"/>
          </rPr>
          <t xml:space="preserve">
По строке 080 показываются прочие расходы по текущей деятельности, учитываемые на счете 90 "Доходы и расходы по текущей деятельности"
</t>
        </r>
      </text>
    </comment>
    <comment ref="O28" authorId="0">
      <text>
        <r>
          <rPr>
            <b/>
            <sz val="9"/>
            <rFont val="Times New Roman"/>
            <family val="1"/>
          </rPr>
          <t>КонсульнатПлюс примечание:</t>
        </r>
        <r>
          <rPr>
            <sz val="9"/>
            <rFont val="Times New Roman"/>
            <family val="1"/>
          </rPr>
          <t xml:space="preserve">
 По строке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
</t>
        </r>
      </text>
    </comment>
    <comment ref="O30" authorId="1">
      <text>
        <r>
          <rPr>
            <b/>
            <sz val="9"/>
            <rFont val="Times New Roman"/>
            <family val="1"/>
          </rPr>
          <t>Примечание:</t>
        </r>
        <r>
          <rPr>
            <sz val="9"/>
            <rFont val="Times New Roman"/>
            <family val="1"/>
          </rPr>
          <t xml:space="preserve">
 По статье "доходы от выбытия основных средств, нематериальных активов и других долгосрочных активов" (строка 101) показываются доходы от выбытия основных средств, нематериальных активов и других долгосрочных активов, учитываемые по кредиту счета 91 "Прочие доходы и расходы" за вычетом налогов и сборов, исчисленных из указанных доходов</t>
        </r>
        <r>
          <rPr>
            <sz val="9"/>
            <rFont val="Tahoma"/>
            <family val="0"/>
          </rPr>
          <t xml:space="preserve">
</t>
        </r>
      </text>
    </comment>
    <comment ref="O31" authorId="1">
      <text>
        <r>
          <rPr>
            <b/>
            <sz val="9"/>
            <rFont val="Times New Roman"/>
            <family val="1"/>
          </rPr>
          <t>Примечание:</t>
        </r>
        <r>
          <rPr>
            <sz val="9"/>
            <rFont val="Times New Roman"/>
            <family val="1"/>
          </rPr>
          <t xml:space="preserve">
 По строке 102 "доходы от участия в уставных капиталах других организаций" отчета о прибылях и убытках показываются доходы от участия в уставном капитале других организаций, учитываемые по кредиту счета 91 "Прочие доходы и расходы" за минусом налогов и сборов, исчисленных организацией от данных доходов.
</t>
        </r>
        <r>
          <rPr>
            <sz val="9"/>
            <rFont val="Tahoma"/>
            <family val="0"/>
          </rPr>
          <t xml:space="preserve">
</t>
        </r>
      </text>
    </comment>
    <comment ref="O32" authorId="1">
      <text>
        <r>
          <rPr>
            <b/>
            <sz val="9"/>
            <rFont val="Times New Roman"/>
            <family val="1"/>
          </rPr>
          <t>Примечание:</t>
        </r>
        <r>
          <rPr>
            <sz val="9"/>
            <rFont val="Times New Roman"/>
            <family val="1"/>
          </rPr>
          <t xml:space="preserve">
По строке 103 "проценты к получению" отчета о прибылях и убытках приводится информация об инвестиционных доходах организации в виде причитающихся ей процентов, отраженных по кредиту счета 91 "Прочие доходы и расходы" за минусом налогов и сборов, исчисленных организацией от данных процентов</t>
        </r>
        <r>
          <rPr>
            <sz val="9"/>
            <rFont val="Tahoma"/>
            <family val="0"/>
          </rPr>
          <t xml:space="preserve">
</t>
        </r>
      </text>
    </comment>
    <comment ref="O33" authorId="1">
      <text>
        <r>
          <rPr>
            <b/>
            <sz val="9"/>
            <rFont val="Times New Roman"/>
            <family val="1"/>
          </rPr>
          <t>Примечание:</t>
        </r>
        <r>
          <rPr>
            <sz val="9"/>
            <rFont val="Times New Roman"/>
            <family val="1"/>
          </rPr>
          <t xml:space="preserve">
По строке 104 "прочие доходы по инвестиционной деятельности" показываются доходы по инвестиционной деятельности, учитываемые по кредиту счета 91 "Прочие доходы и расходы" и не отраженные по строкам 101 - 103 отчета о прибылях и убытках за вычетом налогов и сборов, исчисляемых от этих доходов</t>
        </r>
        <r>
          <rPr>
            <sz val="9"/>
            <rFont val="Tahoma"/>
            <family val="0"/>
          </rPr>
          <t xml:space="preserve">
</t>
        </r>
      </text>
    </comment>
    <comment ref="O34" authorId="0">
      <text>
        <r>
          <rPr>
            <b/>
            <sz val="9"/>
            <rFont val="Times New Roman"/>
            <family val="1"/>
          </rPr>
          <t>Примечание:</t>
        </r>
        <r>
          <rPr>
            <sz val="9"/>
            <rFont val="Times New Roman"/>
            <family val="1"/>
          </rPr>
          <t xml:space="preserve">
По строке 110 показываются расходы по инвестиционной деятельности, учитываемые по дебету счета 91 "Прочие доходы и расходы"
</t>
        </r>
      </text>
    </comment>
    <comment ref="O38" authorId="0">
      <text>
        <r>
          <rPr>
            <b/>
            <sz val="9"/>
            <rFont val="Times New Roman"/>
            <family val="1"/>
          </rPr>
          <t>Примечание:</t>
        </r>
        <r>
          <rPr>
            <sz val="9"/>
            <rFont val="Times New Roman"/>
            <family val="1"/>
          </rPr>
          <t xml:space="preserve">
По строке 120 показываются доходы по финансовой деятельности, учитываемые по кредиту счета 91 "Прочие доходы и расходы" за вычетом налогов и сборов, исчисляемых от доходов по финансовой деятельности
</t>
        </r>
      </text>
    </comment>
    <comment ref="O42" authorId="0">
      <text>
        <r>
          <rPr>
            <b/>
            <sz val="8"/>
            <rFont val="Times New Roman"/>
            <family val="1"/>
          </rPr>
          <t>Примечание:</t>
        </r>
        <r>
          <rPr>
            <sz val="8"/>
            <rFont val="Times New Roman"/>
            <family val="1"/>
          </rPr>
          <t xml:space="preserve">
По строке 130 показываются расходы по финансовой деятельности, учитываемые по дебету счета 91 "Прочие доходы и расходы"
</t>
        </r>
      </text>
    </comment>
    <comment ref="O52" authorId="0">
      <text>
        <r>
          <rPr>
            <b/>
            <sz val="9"/>
            <rFont val="Times New Roman"/>
            <family val="1"/>
          </rPr>
          <t>Примечание:</t>
        </r>
        <r>
          <rPr>
            <sz val="9"/>
            <rFont val="Times New Roman"/>
            <family val="1"/>
          </rPr>
          <t xml:space="preserve">
По строке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3" authorId="0">
      <text>
        <r>
          <rPr>
            <b/>
            <sz val="9"/>
            <rFont val="Times New Roman"/>
            <family val="1"/>
          </rPr>
          <t>Примечание:</t>
        </r>
        <r>
          <rPr>
            <sz val="9"/>
            <rFont val="Times New Roman"/>
            <family val="1"/>
          </rPr>
          <t xml:space="preserve">
По строке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O54" authorId="0">
      <text>
        <r>
          <rPr>
            <b/>
            <sz val="9"/>
            <rFont val="Times New Roman"/>
            <family val="1"/>
          </rPr>
          <t>Примечание:</t>
        </r>
        <r>
          <rPr>
            <sz val="9"/>
            <rFont val="Times New Roman"/>
            <family val="1"/>
          </rPr>
          <t xml:space="preserve">
По строке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O55" authorId="0">
      <text>
        <r>
          <rPr>
            <b/>
            <sz val="9"/>
            <rFont val="Times New Roman"/>
            <family val="1"/>
          </rPr>
          <t>Примечание:</t>
        </r>
        <r>
          <rPr>
            <sz val="9"/>
            <rFont val="Times New Roman"/>
            <family val="1"/>
          </rPr>
          <t xml:space="preserve">
По строке 190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O56" authorId="2">
      <text>
        <r>
          <rPr>
            <b/>
            <sz val="9"/>
            <rFont val="Times New Roman"/>
            <family val="1"/>
          </rPr>
          <t>Примечание:</t>
        </r>
        <r>
          <rPr>
            <sz val="9"/>
            <rFont val="Times New Roman"/>
            <family val="1"/>
          </rPr>
          <t xml:space="preserve">
По строке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Q19" authorId="3">
      <text>
        <r>
          <rPr>
            <b/>
            <sz val="9"/>
            <rFont val="Tahoma"/>
            <family val="2"/>
          </rPr>
          <t>user:</t>
        </r>
        <r>
          <rPr>
            <sz val="9"/>
            <rFont val="Tahoma"/>
            <family val="2"/>
          </rPr>
          <t xml:space="preserve">
90.1 минус 90.2 и 90.3
 и 90.8 и часть 90/7 (реализация)
или по декларации выручка минус НДС</t>
        </r>
      </text>
    </comment>
    <comment ref="Q25" authorId="4">
      <text>
        <r>
          <rPr>
            <b/>
            <sz val="9"/>
            <rFont val="Tahoma"/>
            <family val="0"/>
          </rPr>
          <t>User:</t>
        </r>
        <r>
          <rPr>
            <sz val="9"/>
            <rFont val="Tahoma"/>
            <family val="0"/>
          </rPr>
          <t xml:space="preserve">
90/7 за минусом выручки</t>
        </r>
      </text>
    </comment>
  </commentList>
</comments>
</file>

<file path=xl/comments4.xml><?xml version="1.0" encoding="utf-8"?>
<comments xmlns="http://schemas.openxmlformats.org/spreadsheetml/2006/main">
  <authors>
    <author>КонсульнатПлюс примечание</author>
    <author>КонсультантПлюс примечание</author>
    <author>Автор</author>
  </authors>
  <commentList>
    <comment ref="F85" authorId="0">
      <text>
        <r>
          <rPr>
            <b/>
            <sz val="9"/>
            <rFont val="Times New Roman"/>
            <family val="1"/>
          </rPr>
          <t>Примечание:</t>
        </r>
        <r>
          <rPr>
            <sz val="9"/>
            <rFont val="Times New Roman"/>
            <family val="1"/>
          </rPr>
          <t xml:space="preserve">
Значение перенесено из стр. 410 гр. 3 Баланса</t>
        </r>
      </text>
    </comment>
    <comment ref="G85" authorId="0">
      <text>
        <r>
          <rPr>
            <b/>
            <sz val="9"/>
            <rFont val="Times New Roman"/>
            <family val="1"/>
          </rPr>
          <t>Примечание:</t>
        </r>
        <r>
          <rPr>
            <sz val="9"/>
            <rFont val="Times New Roman"/>
            <family val="1"/>
          </rPr>
          <t xml:space="preserve">
Значение перенесено из стр. 420 гр. 3 Баланса</t>
        </r>
      </text>
    </comment>
    <comment ref="I85" authorId="0">
      <text>
        <r>
          <rPr>
            <b/>
            <sz val="9"/>
            <rFont val="Times New Roman"/>
            <family val="1"/>
          </rPr>
          <t>Примечание:</t>
        </r>
        <r>
          <rPr>
            <sz val="9"/>
            <rFont val="Times New Roman"/>
            <family val="1"/>
          </rPr>
          <t xml:space="preserve">
Значение перенесено из стр. 430 гр. 3 Баланса</t>
        </r>
      </text>
    </comment>
    <comment ref="J85" authorId="0">
      <text>
        <r>
          <rPr>
            <b/>
            <sz val="9"/>
            <rFont val="Times New Roman"/>
            <family val="1"/>
          </rPr>
          <t>Примечание:</t>
        </r>
        <r>
          <rPr>
            <sz val="9"/>
            <rFont val="Times New Roman"/>
            <family val="1"/>
          </rPr>
          <t xml:space="preserve">
Значение перенесено из стр. 440 гр. 3 Баланса</t>
        </r>
      </text>
    </comment>
    <comment ref="K85" authorId="0">
      <text>
        <r>
          <rPr>
            <b/>
            <sz val="9"/>
            <rFont val="Times New Roman"/>
            <family val="1"/>
          </rPr>
          <t>Примечание:</t>
        </r>
        <r>
          <rPr>
            <sz val="9"/>
            <rFont val="Times New Roman"/>
            <family val="1"/>
          </rPr>
          <t xml:space="preserve">
Значение перенесено из стр. 450 гр. 3 Баланса</t>
        </r>
      </text>
    </comment>
    <comment ref="L85" authorId="0">
      <text>
        <r>
          <rPr>
            <b/>
            <sz val="9"/>
            <rFont val="Times New Roman"/>
            <family val="1"/>
          </rPr>
          <t>Примечание:</t>
        </r>
        <r>
          <rPr>
            <sz val="9"/>
            <rFont val="Times New Roman"/>
            <family val="1"/>
          </rPr>
          <t xml:space="preserve">
Значение перенесено из стр. 460 гр. 3 Баланса</t>
        </r>
      </text>
    </comment>
    <comment ref="M85" authorId="1">
      <text>
        <r>
          <rPr>
            <b/>
            <sz val="9"/>
            <rFont val="Times New Roman"/>
            <family val="1"/>
          </rPr>
          <t>Примечание:</t>
        </r>
        <r>
          <rPr>
            <sz val="9"/>
            <rFont val="Times New Roman"/>
            <family val="1"/>
          </rPr>
          <t xml:space="preserve">
Значение перенесено из стр. 470
гр. 3 Баланса </t>
        </r>
      </text>
    </comment>
    <comment ref="E18" authorId="2">
      <text>
        <r>
          <rPr>
            <b/>
            <sz val="9"/>
            <rFont val="Times New Roman"/>
            <family val="1"/>
          </rPr>
          <t>Примечание:</t>
        </r>
        <r>
          <rPr>
            <sz val="9"/>
            <rFont val="Times New Roman"/>
            <family val="1"/>
          </rPr>
          <t xml:space="preserve">
показывается сальдо по счетам 80, 81,82,83,84,75 на конец года, </t>
        </r>
        <r>
          <rPr>
            <u val="single"/>
            <sz val="9"/>
            <rFont val="Times New Roman"/>
            <family val="1"/>
          </rPr>
          <t>предшествующего предыдущему году</t>
        </r>
        <r>
          <rPr>
            <sz val="9"/>
            <rFont val="Times New Roman"/>
            <family val="1"/>
          </rPr>
          <t xml:space="preserve">
</t>
        </r>
      </text>
    </comment>
    <comment ref="E19" authorId="0">
      <text>
        <r>
          <rPr>
            <b/>
            <sz val="8"/>
            <rFont val="Times New Roman"/>
            <family val="1"/>
          </rPr>
          <t>Примечание:</t>
        </r>
        <r>
          <rPr>
            <sz val="8"/>
            <rFont val="Times New Roman"/>
            <family val="1"/>
          </rPr>
          <t xml:space="preserve">
 По строке 020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E20" authorId="0">
      <text>
        <r>
          <rPr>
            <b/>
            <sz val="8"/>
            <rFont val="Times New Roman"/>
            <family val="1"/>
          </rPr>
          <t>Примечание:</t>
        </r>
        <r>
          <rPr>
            <sz val="8"/>
            <rFont val="Times New Roman"/>
            <family val="1"/>
          </rPr>
          <t xml:space="preserve">
По строке 030 показываются изменения величины собственного капитала организации в целом и по каждой статье в отдельности в связи с исправлением ошибок.
</t>
        </r>
      </text>
    </comment>
    <comment ref="E22" authorId="2">
      <text>
        <r>
          <rPr>
            <b/>
            <sz val="9"/>
            <rFont val="Times New Roman"/>
            <family val="1"/>
          </rPr>
          <t>Примечание:</t>
        </r>
        <r>
          <rPr>
            <sz val="9"/>
            <rFont val="Times New Roman"/>
            <family val="1"/>
          </rPr>
          <t xml:space="preserve">
показывается скорректированное сальдо по счетам 80,81,82,83,84,75 на конец года, </t>
        </r>
        <r>
          <rPr>
            <u val="single"/>
            <sz val="9"/>
            <rFont val="Times New Roman"/>
            <family val="1"/>
          </rPr>
          <t xml:space="preserve">предшествующего предыдущему году,  </t>
        </r>
        <r>
          <rPr>
            <sz val="9"/>
            <rFont val="Times New Roman"/>
            <family val="1"/>
          </rPr>
          <t>скорректированное в связи с изменением учетной политики и исправлением ошибок.</t>
        </r>
        <r>
          <rPr>
            <u val="single"/>
            <sz val="9"/>
            <rFont val="Times New Roman"/>
            <family val="1"/>
          </rPr>
          <t xml:space="preserve">
</t>
        </r>
      </text>
    </comment>
    <comment ref="E24" authorId="2">
      <text>
        <r>
          <rPr>
            <b/>
            <sz val="9"/>
            <rFont val="Times New Roman"/>
            <family val="1"/>
          </rPr>
          <t>Примечание:</t>
        </r>
        <r>
          <rPr>
            <sz val="9"/>
            <rFont val="Times New Roman"/>
            <family val="1"/>
          </rPr>
          <t xml:space="preserve">
показываются суммы увеличения собственного капитала в целом и по каждой статье в отдельности </t>
        </r>
        <r>
          <rPr>
            <u val="single"/>
            <sz val="9"/>
            <rFont val="Times New Roman"/>
            <family val="1"/>
          </rPr>
          <t>за период предыдущего года</t>
        </r>
        <r>
          <rPr>
            <sz val="9"/>
            <rFont val="Times New Roman"/>
            <family val="1"/>
          </rPr>
          <t xml:space="preserve">, аналогичный отчетному периоду.
</t>
        </r>
      </text>
    </comment>
    <comment ref="E36" authorId="0">
      <text>
        <r>
          <rPr>
            <b/>
            <sz val="8"/>
            <rFont val="Times New Roman"/>
            <family val="1"/>
          </rPr>
          <t>КонсульнатПлюс примечание:</t>
        </r>
        <r>
          <rPr>
            <sz val="8"/>
            <rFont val="Times New Roman"/>
            <family val="1"/>
          </rPr>
          <t xml:space="preserve">
показываются суммы уменьшения собственного капитала в целом и по каждой статье в отдельности за период </t>
        </r>
        <r>
          <rPr>
            <u val="single"/>
            <sz val="8"/>
            <rFont val="Times New Roman"/>
            <family val="1"/>
          </rPr>
          <t>предыдущего года, аналогичный отчетному периоду.</t>
        </r>
        <r>
          <rPr>
            <sz val="8"/>
            <rFont val="Times New Roman"/>
            <family val="1"/>
          </rPr>
          <t xml:space="preserve">
</t>
        </r>
      </text>
    </comment>
    <comment ref="E49" authorId="2">
      <text>
        <r>
          <rPr>
            <b/>
            <sz val="9"/>
            <rFont val="Times New Roman"/>
            <family val="1"/>
          </rPr>
          <t>Примечание:</t>
        </r>
        <r>
          <rPr>
            <sz val="9"/>
            <rFont val="Times New Roman"/>
            <family val="1"/>
          </rPr>
          <t xml:space="preserve">
показываются суммы изменения уставного капитала, не приводящего к изменению величины собственного капитала в целом, за период </t>
        </r>
        <r>
          <rPr>
            <u val="single"/>
            <sz val="9"/>
            <rFont val="Times New Roman"/>
            <family val="1"/>
          </rPr>
          <t xml:space="preserve">предыдущего года, </t>
        </r>
        <r>
          <rPr>
            <sz val="9"/>
            <rFont val="Times New Roman"/>
            <family val="1"/>
          </rPr>
          <t xml:space="preserve">аналогичный отчетному периоду.
</t>
        </r>
        <r>
          <rPr>
            <u val="single"/>
            <sz val="9"/>
            <rFont val="Times New Roman"/>
            <family val="1"/>
          </rPr>
          <t xml:space="preserve">
</t>
        </r>
        <r>
          <rPr>
            <sz val="9"/>
            <rFont val="Times New Roman"/>
            <family val="1"/>
          </rPr>
          <t xml:space="preserve">
</t>
        </r>
      </text>
    </comment>
    <comment ref="E50" authorId="2">
      <text>
        <r>
          <rPr>
            <b/>
            <sz val="9"/>
            <rFont val="Times New Roman"/>
            <family val="1"/>
          </rPr>
          <t>Примечание:</t>
        </r>
        <r>
          <rPr>
            <sz val="9"/>
            <rFont val="Times New Roman"/>
            <family val="1"/>
          </rPr>
          <t xml:space="preserve">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51" authorId="2">
      <text>
        <r>
          <rPr>
            <b/>
            <sz val="9"/>
            <rFont val="Times New Roman"/>
            <family val="1"/>
          </rPr>
          <t>Примечание:</t>
        </r>
        <r>
          <rPr>
            <sz val="9"/>
            <rFont val="Times New Roman"/>
            <family val="1"/>
          </rPr>
          <t xml:space="preserve">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52" authorId="2">
      <text>
        <r>
          <rPr>
            <b/>
            <sz val="9"/>
            <rFont val="Times New Roman"/>
            <family val="1"/>
          </rPr>
          <t>Примечание:</t>
        </r>
        <r>
          <rPr>
            <sz val="9"/>
            <rFont val="Times New Roman"/>
            <family val="1"/>
          </rPr>
          <t xml:space="preserve">
 показывается сальдо по счетам 80 , 75 (субсчет 75-1), 81, 82 , 83, 84 , 99 на </t>
        </r>
        <r>
          <rPr>
            <u val="single"/>
            <sz val="9"/>
            <rFont val="Times New Roman"/>
            <family val="1"/>
          </rPr>
          <t>конец периода предыдущего года</t>
        </r>
        <r>
          <rPr>
            <sz val="9"/>
            <rFont val="Times New Roman"/>
            <family val="1"/>
          </rPr>
          <t xml:space="preserve">, аналогичного отчетному периоду.
</t>
        </r>
        <r>
          <rPr>
            <u val="single"/>
            <sz val="9"/>
            <rFont val="Times New Roman"/>
            <family val="1"/>
          </rPr>
          <t xml:space="preserve">
</t>
        </r>
        <r>
          <rPr>
            <sz val="9"/>
            <rFont val="Times New Roman"/>
            <family val="1"/>
          </rPr>
          <t xml:space="preserve">
</t>
        </r>
      </text>
    </comment>
    <comment ref="E53" authorId="2">
      <text>
        <r>
          <rPr>
            <b/>
            <sz val="9"/>
            <rFont val="Times New Roman"/>
            <family val="1"/>
          </rPr>
          <t>Примечание:</t>
        </r>
        <r>
          <rPr>
            <sz val="9"/>
            <rFont val="Times New Roman"/>
            <family val="1"/>
          </rPr>
          <t xml:space="preserve">
показывается сальдо по счетам 80, 75  (субсчет 75-1 ), 81 , 82, 83, 84 </t>
        </r>
        <r>
          <rPr>
            <u val="single"/>
            <sz val="9"/>
            <rFont val="Times New Roman"/>
            <family val="1"/>
          </rPr>
          <t xml:space="preserve"> на конец предыдущего года</t>
        </r>
        <r>
          <rPr>
            <sz val="9"/>
            <rFont val="Times New Roman"/>
            <family val="1"/>
          </rPr>
          <t xml:space="preserve">.
</t>
        </r>
      </text>
    </comment>
    <comment ref="E56" authorId="2">
      <text>
        <r>
          <rPr>
            <b/>
            <sz val="9"/>
            <rFont val="Times New Roman"/>
            <family val="1"/>
          </rPr>
          <t>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E59" authorId="2">
      <text>
        <r>
          <rPr>
            <b/>
            <sz val="10"/>
            <rFont val="Times New Roman"/>
            <family val="1"/>
          </rPr>
          <t>Примечание:</t>
        </r>
        <r>
          <rPr>
            <sz val="10"/>
            <rFont val="Times New Roman"/>
            <family val="1"/>
          </rPr>
          <t xml:space="preserve">
показываются данные за отчетный период.
</t>
        </r>
      </text>
    </comment>
    <comment ref="E85" authorId="2">
      <text>
        <r>
          <rPr>
            <b/>
            <sz val="9"/>
            <rFont val="Times New Roman"/>
            <family val="1"/>
          </rPr>
          <t>Примечание:</t>
        </r>
        <r>
          <rPr>
            <sz val="9"/>
            <rFont val="Times New Roman"/>
            <family val="1"/>
          </rPr>
          <t xml:space="preserve">
показывается сальдо по счетам 80, 75, (субсчет 75-1 ), 81, 82, 83, 84", 99 
 на </t>
        </r>
        <r>
          <rPr>
            <u val="single"/>
            <sz val="9"/>
            <rFont val="Times New Roman"/>
            <family val="1"/>
          </rPr>
          <t>конец отчетного периода.</t>
        </r>
        <r>
          <rPr>
            <sz val="9"/>
            <rFont val="Times New Roman"/>
            <family val="1"/>
          </rPr>
          <t xml:space="preserve">
</t>
        </r>
      </text>
    </comment>
    <comment ref="F56" authorId="1">
      <text>
        <r>
          <rPr>
            <b/>
            <sz val="9"/>
            <rFont val="Times New Roman"/>
            <family val="1"/>
          </rPr>
          <t>Примечание:</t>
        </r>
        <r>
          <rPr>
            <sz val="9"/>
            <rFont val="Times New Roman"/>
            <family val="1"/>
          </rPr>
          <t xml:space="preserve">
Значение перенесено из стр. 410 
гр. 4 Баланса</t>
        </r>
      </text>
    </comment>
    <comment ref="G56" authorId="1">
      <text>
        <r>
          <rPr>
            <b/>
            <sz val="9"/>
            <rFont val="Times New Roman"/>
            <family val="1"/>
          </rPr>
          <t>Примечание:</t>
        </r>
        <r>
          <rPr>
            <sz val="9"/>
            <rFont val="Times New Roman"/>
            <family val="1"/>
          </rPr>
          <t xml:space="preserve">
Значение перенесено из стр. 420 
гр. 4 Баланса </t>
        </r>
      </text>
    </comment>
    <comment ref="I56" authorId="1">
      <text>
        <r>
          <rPr>
            <b/>
            <sz val="9"/>
            <rFont val="Times New Roman"/>
            <family val="1"/>
          </rPr>
          <t>Примечание:</t>
        </r>
        <r>
          <rPr>
            <sz val="9"/>
            <rFont val="Times New Roman"/>
            <family val="1"/>
          </rPr>
          <t xml:space="preserve">
Значение перенесено из стр. 430 
гр. 4 Баланса</t>
        </r>
      </text>
    </comment>
    <comment ref="J56" authorId="1">
      <text>
        <r>
          <rPr>
            <b/>
            <sz val="9"/>
            <rFont val="Times New Roman"/>
            <family val="1"/>
          </rPr>
          <t>Примечание:</t>
        </r>
        <r>
          <rPr>
            <sz val="9"/>
            <rFont val="Times New Roman"/>
            <family val="1"/>
          </rPr>
          <t xml:space="preserve">
Значение перенесено из стр. 440 
гр. 4 Баланса</t>
        </r>
      </text>
    </comment>
    <comment ref="K56" authorId="1">
      <text>
        <r>
          <rPr>
            <b/>
            <sz val="9"/>
            <rFont val="Times New Roman"/>
            <family val="1"/>
          </rPr>
          <t>Примечание:</t>
        </r>
        <r>
          <rPr>
            <sz val="9"/>
            <rFont val="Times New Roman"/>
            <family val="1"/>
          </rPr>
          <t xml:space="preserve">
Значение перенесено из стр. 450 
гр. 4 Баланса</t>
        </r>
      </text>
    </comment>
    <comment ref="L56" authorId="1">
      <text>
        <r>
          <rPr>
            <b/>
            <sz val="9"/>
            <rFont val="Times New Roman"/>
            <family val="1"/>
          </rPr>
          <t>Примечание:</t>
        </r>
        <r>
          <rPr>
            <sz val="9"/>
            <rFont val="Times New Roman"/>
            <family val="1"/>
          </rPr>
          <t xml:space="preserve">
Значение перенесено из стр. 460
гр. 4 Баланса</t>
        </r>
      </text>
    </comment>
    <comment ref="M56" authorId="1">
      <text>
        <r>
          <rPr>
            <b/>
            <sz val="8"/>
            <rFont val="Times New Roman"/>
            <family val="1"/>
          </rPr>
          <t>Примечание:</t>
        </r>
        <r>
          <rPr>
            <sz val="8"/>
            <rFont val="Times New Roman"/>
            <family val="1"/>
          </rPr>
          <t xml:space="preserve">
Значение перенесено из стр. 470
гр. 4 Баланса </t>
        </r>
      </text>
    </comment>
  </commentList>
</comments>
</file>

<file path=xl/comments5.xml><?xml version="1.0" encoding="utf-8"?>
<comments xmlns="http://schemas.openxmlformats.org/spreadsheetml/2006/main">
  <authors>
    <author>КонсульнатПлюс примечание</author>
    <author>Автор</author>
    <author>Примечание</author>
    <author>User</author>
  </authors>
  <commentList>
    <comment ref="A34" authorId="0">
      <text>
        <r>
          <rPr>
            <b/>
            <sz val="9"/>
            <rFont val="Times New Roman"/>
            <family val="1"/>
          </rPr>
          <t>Примечание:</t>
        </r>
        <r>
          <rPr>
            <sz val="9"/>
            <rFont val="Times New Roman"/>
            <family val="1"/>
          </rPr>
          <t xml:space="preserve">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
</t>
        </r>
      </text>
    </comment>
    <comment ref="A53" authorId="0">
      <text>
        <r>
          <rPr>
            <b/>
            <sz val="9"/>
            <rFont val="Times New Roman"/>
            <family val="1"/>
          </rPr>
          <t>Примечание:</t>
        </r>
        <r>
          <rPr>
            <sz val="9"/>
            <rFont val="Times New Roman"/>
            <family val="1"/>
          </rPr>
          <t xml:space="preserve">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
</t>
        </r>
      </text>
    </comment>
    <comment ref="F71" authorId="0">
      <text>
        <r>
          <rPr>
            <b/>
            <sz val="9"/>
            <rFont val="Times New Roman"/>
            <family val="1"/>
          </rPr>
          <t>Примечание:</t>
        </r>
        <r>
          <rPr>
            <sz val="9"/>
            <rFont val="Times New Roman"/>
            <family val="1"/>
          </rPr>
          <t xml:space="preserve">
По строке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
</t>
        </r>
      </text>
    </comment>
    <comment ref="F73" authorId="0">
      <text>
        <r>
          <rPr>
            <b/>
            <sz val="9"/>
            <rFont val="Times New Roman"/>
            <family val="1"/>
          </rPr>
          <t>Примечание:</t>
        </r>
        <r>
          <rPr>
            <sz val="9"/>
            <rFont val="Times New Roman"/>
            <family val="1"/>
          </rPr>
          <t xml:space="preserve">
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
</t>
        </r>
      </text>
    </comment>
    <comment ref="F69" authorId="1">
      <text>
        <r>
          <rPr>
            <b/>
            <sz val="10"/>
            <rFont val="Times New Roman"/>
            <family val="1"/>
          </rPr>
          <t xml:space="preserve">Примечание:
</t>
        </r>
        <r>
          <rPr>
            <sz val="8"/>
            <rFont val="Times New Roman"/>
            <family val="1"/>
          </rPr>
          <t xml:space="preserve">По строке 120 показываются остатки денежных средств и эквивалентов денежных средств на </t>
        </r>
        <r>
          <rPr>
            <u val="single"/>
            <sz val="8"/>
            <rFont val="Times New Roman"/>
            <family val="1"/>
          </rPr>
          <t>конец предыдущего года и на конец года, предшествующего предыдущему году.</t>
        </r>
        <r>
          <rPr>
            <sz val="8"/>
            <rFont val="Times New Roman"/>
            <family val="1"/>
          </rPr>
          <t xml:space="preserve">
</t>
        </r>
      </text>
    </comment>
    <comment ref="G19" authorId="0">
      <text>
        <r>
          <rPr>
            <b/>
            <sz val="8"/>
            <rFont val="Times New Roman"/>
            <family val="1"/>
          </rPr>
          <t>Примечание:</t>
        </r>
        <r>
          <rPr>
            <sz val="8"/>
            <rFont val="Times New Roman"/>
            <family val="1"/>
          </rPr>
          <t xml:space="preserve">
В графе 3 показываются данные за отчетный период.</t>
        </r>
      </text>
    </comment>
    <comment ref="K19" authorId="0">
      <text>
        <r>
          <rPr>
            <b/>
            <sz val="8"/>
            <rFont val="Times New Roman"/>
            <family val="1"/>
          </rPr>
          <t>Примечание:</t>
        </r>
        <r>
          <rPr>
            <sz val="8"/>
            <rFont val="Times New Roman"/>
            <family val="1"/>
          </rPr>
          <t xml:space="preserve">
В графе 4 показываютя  данные за период предыдущего года, аналогичный отчетному периоду.</t>
        </r>
      </text>
    </comment>
    <comment ref="A20" authorId="0">
      <text>
        <r>
          <rPr>
            <b/>
            <sz val="9"/>
            <rFont val="Times New Roman"/>
            <family val="1"/>
          </rPr>
          <t>Примечание:</t>
        </r>
        <r>
          <rPr>
            <sz val="9"/>
            <rFont val="Times New Roman"/>
            <family val="1"/>
          </rPr>
          <t xml:space="preserve">
 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
</t>
        </r>
      </text>
    </comment>
    <comment ref="O21" authorId="0">
      <text>
        <r>
          <rPr>
            <b/>
            <sz val="9"/>
            <rFont val="Times New Roman"/>
            <family val="1"/>
          </rPr>
          <t>Примечание:</t>
        </r>
        <r>
          <rPr>
            <sz val="9"/>
            <rFont val="Times New Roman"/>
            <family val="1"/>
          </rPr>
          <t xml:space="preserve">
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
</t>
        </r>
      </text>
    </comment>
    <comment ref="O23" authorId="0">
      <text>
        <r>
          <rPr>
            <b/>
            <sz val="9"/>
            <rFont val="Times New Roman"/>
            <family val="1"/>
          </rPr>
          <t>Примечание:</t>
        </r>
        <r>
          <rPr>
            <sz val="9"/>
            <rFont val="Times New Roman"/>
            <family val="1"/>
          </rPr>
          <t xml:space="preserve">
По строке 021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O24" authorId="0">
      <text>
        <r>
          <rPr>
            <b/>
            <sz val="9"/>
            <rFont val="Times New Roman"/>
            <family val="1"/>
          </rPr>
          <t>Примечание:</t>
        </r>
        <r>
          <rPr>
            <sz val="9"/>
            <rFont val="Times New Roman"/>
            <family val="1"/>
          </rPr>
          <t xml:space="preserve">
По строке 022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
</t>
        </r>
      </text>
    </comment>
    <comment ref="O25" authorId="0">
      <text>
        <r>
          <rPr>
            <b/>
            <sz val="9"/>
            <rFont val="Times New Roman"/>
            <family val="1"/>
          </rPr>
          <t>Примечание:</t>
        </r>
        <r>
          <rPr>
            <sz val="9"/>
            <rFont val="Times New Roman"/>
            <family val="1"/>
          </rPr>
          <t xml:space="preserve">
По показываются суммы денежных средств, полученные по лицензионным договорам.
</t>
        </r>
      </text>
    </comment>
    <comment ref="O26" authorId="0">
      <text>
        <r>
          <rPr>
            <b/>
            <sz val="9"/>
            <rFont val="Times New Roman"/>
            <family val="1"/>
          </rPr>
          <t>Примечание:</t>
        </r>
        <r>
          <rPr>
            <sz val="9"/>
            <rFont val="Times New Roman"/>
            <family val="1"/>
          </rPr>
          <t xml:space="preserve">
По строке 024  показываются суммы денежных средств, полученные по текущей деятельности, не показанные по строкам 021 - 023.
</t>
        </r>
      </text>
    </comment>
    <comment ref="O27" authorId="0">
      <text>
        <r>
          <rPr>
            <b/>
            <sz val="9"/>
            <rFont val="Times New Roman"/>
            <family val="1"/>
          </rPr>
          <t>Примечание:</t>
        </r>
        <r>
          <rPr>
            <sz val="9"/>
            <rFont val="Times New Roman"/>
            <family val="1"/>
          </rPr>
          <t xml:space="preserve">
По строке 030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O29" authorId="0">
      <text>
        <r>
          <rPr>
            <b/>
            <sz val="9"/>
            <rFont val="Times New Roman"/>
            <family val="1"/>
          </rPr>
          <t>Примечание:</t>
        </r>
        <r>
          <rPr>
            <sz val="9"/>
            <rFont val="Times New Roman"/>
            <family val="1"/>
          </rPr>
          <t xml:space="preserve">
По строке 031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
</t>
        </r>
      </text>
    </comment>
    <comment ref="O30" authorId="0">
      <text>
        <r>
          <rPr>
            <b/>
            <sz val="9"/>
            <rFont val="Times New Roman"/>
            <family val="1"/>
          </rPr>
          <t>Примечание:</t>
        </r>
        <r>
          <rPr>
            <sz val="9"/>
            <rFont val="Times New Roman"/>
            <family val="1"/>
          </rPr>
          <t xml:space="preserve">
По строке 032  показываются суммы денежных средств, направленные на оплату труда работников.
</t>
        </r>
      </text>
    </comment>
    <comment ref="O31" authorId="0">
      <text>
        <r>
          <rPr>
            <b/>
            <sz val="9"/>
            <rFont val="Times New Roman"/>
            <family val="1"/>
          </rPr>
          <t>Примечание:</t>
        </r>
        <r>
          <rPr>
            <sz val="9"/>
            <rFont val="Times New Roman"/>
            <family val="1"/>
          </rPr>
          <t xml:space="preserve">
По строке 033 показываются суммы денежных средств, направленные на уплату налогов и сборов.
</t>
        </r>
      </text>
    </comment>
    <comment ref="O32" authorId="0">
      <text>
        <r>
          <rPr>
            <b/>
            <sz val="9"/>
            <rFont val="Times New Roman"/>
            <family val="1"/>
          </rPr>
          <t>Примечание:</t>
        </r>
        <r>
          <rPr>
            <sz val="9"/>
            <rFont val="Times New Roman"/>
            <family val="1"/>
          </rPr>
          <t xml:space="preserve">
По строке 034  показываются выплаты денежных средств по текущей деятельности, не показанные по строкам 031 - 033.
</t>
        </r>
      </text>
    </comment>
    <comment ref="O35" authorId="0">
      <text>
        <r>
          <rPr>
            <b/>
            <sz val="9"/>
            <rFont val="Times New Roman"/>
            <family val="1"/>
          </rPr>
          <t>Примечание:</t>
        </r>
        <r>
          <rPr>
            <sz val="9"/>
            <rFont val="Times New Roman"/>
            <family val="1"/>
          </rPr>
          <t xml:space="preserve">
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
</t>
        </r>
      </text>
    </comment>
    <comment ref="O37" authorId="0">
      <text>
        <r>
          <rPr>
            <b/>
            <sz val="9"/>
            <rFont val="Times New Roman"/>
            <family val="1"/>
          </rPr>
          <t>Примечание:</t>
        </r>
        <r>
          <rPr>
            <sz val="9"/>
            <rFont val="Times New Roman"/>
            <family val="1"/>
          </rPr>
          <t xml:space="preserve">
По строке 051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
</t>
        </r>
      </text>
    </comment>
    <comment ref="O38" authorId="0">
      <text>
        <r>
          <rPr>
            <b/>
            <sz val="9"/>
            <rFont val="Times New Roman"/>
            <family val="1"/>
          </rPr>
          <t>Примечание:</t>
        </r>
        <r>
          <rPr>
            <sz val="9"/>
            <rFont val="Times New Roman"/>
            <family val="1"/>
          </rPr>
          <t xml:space="preserve">
По строке 052  показываются суммы денежных средств, полученные в погашение займов, предоставленных организацией.
</t>
        </r>
      </text>
    </comment>
    <comment ref="O39" authorId="0">
      <text>
        <r>
          <rPr>
            <b/>
            <sz val="9"/>
            <rFont val="Times New Roman"/>
            <family val="1"/>
          </rPr>
          <t>Примечание:</t>
        </r>
        <r>
          <rPr>
            <sz val="9"/>
            <rFont val="Times New Roman"/>
            <family val="1"/>
          </rPr>
          <t xml:space="preserve">
По строке 053  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O40" authorId="0">
      <text>
        <r>
          <rPr>
            <b/>
            <sz val="9"/>
            <rFont val="Times New Roman"/>
            <family val="1"/>
          </rPr>
          <t>Примечание:</t>
        </r>
        <r>
          <rPr>
            <sz val="9"/>
            <rFont val="Times New Roman"/>
            <family val="1"/>
          </rPr>
          <t xml:space="preserve">
По строке 054 показываются суммы денежных средств, полученные организацией в виде процентов.
</t>
        </r>
      </text>
    </comment>
    <comment ref="O41" authorId="0">
      <text>
        <r>
          <rPr>
            <b/>
            <sz val="9"/>
            <rFont val="Times New Roman"/>
            <family val="1"/>
          </rPr>
          <t>КонсульнатПлюс примечание:</t>
        </r>
        <r>
          <rPr>
            <sz val="9"/>
            <rFont val="Times New Roman"/>
            <family val="1"/>
          </rPr>
          <t xml:space="preserve">
По строке 055 показываются суммы денежных средств, полученные по инвестиционной деятельности, не показанные по строкам 051 - 054.</t>
        </r>
      </text>
    </comment>
    <comment ref="O42" authorId="0">
      <text>
        <r>
          <rPr>
            <b/>
            <sz val="9"/>
            <rFont val="Times New Roman"/>
            <family val="1"/>
          </rPr>
          <t>Примечание:</t>
        </r>
        <r>
          <rPr>
            <sz val="9"/>
            <rFont val="Times New Roman"/>
            <family val="1"/>
          </rPr>
          <t xml:space="preserve">
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
</t>
        </r>
      </text>
    </comment>
    <comment ref="O44" authorId="0">
      <text>
        <r>
          <rPr>
            <b/>
            <sz val="9"/>
            <rFont val="Times New Roman"/>
            <family val="1"/>
          </rPr>
          <t>Примечание:</t>
        </r>
        <r>
          <rPr>
            <sz val="9"/>
            <rFont val="Times New Roman"/>
            <family val="1"/>
          </rPr>
          <t xml:space="preserve">
По строке 061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O45" authorId="0">
      <text>
        <r>
          <rPr>
            <b/>
            <sz val="9"/>
            <rFont val="Times New Roman"/>
            <family val="1"/>
          </rPr>
          <t>Примечание:</t>
        </r>
        <r>
          <rPr>
            <sz val="9"/>
            <rFont val="Times New Roman"/>
            <family val="1"/>
          </rPr>
          <t xml:space="preserve">
По строке 062 показываются суммы денежных средств, направленные на предоставление организацией займов другим лицам.
</t>
        </r>
      </text>
    </comment>
    <comment ref="O46" authorId="0">
      <text>
        <r>
          <rPr>
            <b/>
            <sz val="9"/>
            <rFont val="Times New Roman"/>
            <family val="1"/>
          </rPr>
          <t>Примечание:</t>
        </r>
        <r>
          <rPr>
            <sz val="9"/>
            <rFont val="Times New Roman"/>
            <family val="1"/>
          </rPr>
          <t xml:space="preserve">
По строке 063 показываются суммы денежных средств, направленные в уставные фонды других организаций.
</t>
        </r>
      </text>
    </comment>
    <comment ref="O47" authorId="0">
      <text>
        <r>
          <rPr>
            <b/>
            <sz val="9"/>
            <rFont val="Times New Roman"/>
            <family val="1"/>
          </rPr>
          <t>Примечание:</t>
        </r>
        <r>
          <rPr>
            <sz val="9"/>
            <rFont val="Times New Roman"/>
            <family val="1"/>
          </rPr>
          <t xml:space="preserve">
По строке 064 показываются выплаты денежных средств по инвестиционной деятельности, не показанные по строкам 061 - 063.
</t>
        </r>
      </text>
    </comment>
    <comment ref="O54" authorId="0">
      <text>
        <r>
          <rPr>
            <b/>
            <sz val="9"/>
            <rFont val="Times New Roman"/>
            <family val="1"/>
          </rPr>
          <t>Примечание:</t>
        </r>
        <r>
          <rPr>
            <sz val="9"/>
            <rFont val="Times New Roman"/>
            <family val="1"/>
          </rPr>
          <t xml:space="preserve">
По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
</t>
        </r>
      </text>
    </comment>
    <comment ref="O60" authorId="0">
      <text>
        <r>
          <rPr>
            <b/>
            <sz val="9"/>
            <rFont val="Times New Roman"/>
            <family val="1"/>
          </rPr>
          <t>Примечание:</t>
        </r>
        <r>
          <rPr>
            <sz val="9"/>
            <rFont val="Times New Roman"/>
            <family val="1"/>
          </rPr>
          <t xml:space="preserve">
По строке 090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O63" authorId="2">
      <text>
        <r>
          <rPr>
            <b/>
            <sz val="9"/>
            <rFont val="Times New Roman"/>
            <family val="1"/>
          </rPr>
          <t>Примечание:</t>
        </r>
        <r>
          <rPr>
            <sz val="9"/>
            <rFont val="Times New Roman"/>
            <family val="1"/>
          </rPr>
          <t xml:space="preserve">
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r>
          <rPr>
            <sz val="9"/>
            <rFont val="Tahoma"/>
            <family val="0"/>
          </rPr>
          <t xml:space="preserve">
</t>
        </r>
      </text>
    </comment>
    <comment ref="O64" authorId="2">
      <text>
        <r>
          <rPr>
            <b/>
            <sz val="9"/>
            <rFont val="Times New Roman"/>
            <family val="1"/>
          </rPr>
          <t>Примечание:</t>
        </r>
        <r>
          <rPr>
            <sz val="9"/>
            <rFont val="Times New Roman"/>
            <family val="1"/>
          </rPr>
          <t xml:space="preserve">
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r>
          <rPr>
            <sz val="9"/>
            <rFont val="Tahoma"/>
            <family val="0"/>
          </rPr>
          <t xml:space="preserve">
</t>
        </r>
      </text>
    </comment>
    <comment ref="O65" authorId="2">
      <text>
        <r>
          <rPr>
            <b/>
            <sz val="9"/>
            <rFont val="Times New Roman"/>
            <family val="1"/>
          </rPr>
          <t>Примечание:</t>
        </r>
        <r>
          <rPr>
            <sz val="9"/>
            <rFont val="Times New Roman"/>
            <family val="1"/>
          </rPr>
          <t xml:space="preserve">
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r>
          <rPr>
            <sz val="9"/>
            <rFont val="Tahoma"/>
            <family val="0"/>
          </rPr>
          <t xml:space="preserve">
</t>
        </r>
      </text>
    </comment>
    <comment ref="O66" authorId="0">
      <text>
        <r>
          <rPr>
            <b/>
            <sz val="9"/>
            <rFont val="Times New Roman"/>
            <family val="1"/>
          </rPr>
          <t>Примечание:</t>
        </r>
        <r>
          <rPr>
            <sz val="9"/>
            <rFont val="Times New Roman"/>
            <family val="1"/>
          </rPr>
          <t xml:space="preserve">
По строке 095 показываются выплаты денежных средств по финансовой деятельности, не показанные по строкам 091 - 094.
</t>
        </r>
      </text>
    </comment>
    <comment ref="K69" authorId="3">
      <text>
        <r>
          <rPr>
            <b/>
            <sz val="9"/>
            <rFont val="Tahoma"/>
            <family val="0"/>
          </rPr>
          <t>User:</t>
        </r>
        <r>
          <rPr>
            <sz val="9"/>
            <rFont val="Tahoma"/>
            <family val="0"/>
          </rPr>
          <t xml:space="preserve">
ставим вручную на отчетный период (ни на что не влияет)</t>
        </r>
      </text>
    </comment>
  </commentList>
</comments>
</file>

<file path=xl/comments6.xml><?xml version="1.0" encoding="utf-8"?>
<comments xmlns="http://schemas.openxmlformats.org/spreadsheetml/2006/main">
  <authors>
    <author>КонсульнатПлюс примечание</author>
    <author>Автор</author>
  </authors>
  <commentList>
    <comment ref="F20" authorId="0">
      <text>
        <r>
          <rPr>
            <b/>
            <sz val="9"/>
            <rFont val="Times New Roman"/>
            <family val="1"/>
          </rPr>
          <t>Примечание:</t>
        </r>
        <r>
          <rPr>
            <sz val="9"/>
            <rFont val="Times New Roman"/>
            <family val="1"/>
          </rPr>
          <t xml:space="preserve">
Показываются остатки средств на конец
предыдущего года и на конец года,
предшествующего предыдущему году.</t>
        </r>
      </text>
    </comment>
    <comment ref="F28" authorId="0">
      <text>
        <r>
          <rPr>
            <b/>
            <sz val="9"/>
            <rFont val="Times New Roman"/>
            <family val="1"/>
          </rPr>
          <t>Примечание:</t>
        </r>
        <r>
          <rPr>
            <sz val="9"/>
            <rFont val="Times New Roman"/>
            <family val="1"/>
          </rPr>
          <t xml:space="preserve">
По строке 300 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амортизация основных средств и иного имущества (строка 325), прочие (строка 326).</t>
        </r>
      </text>
    </comment>
    <comment ref="F44" authorId="1">
      <text>
        <r>
          <rPr>
            <b/>
            <sz val="9"/>
            <rFont val="Times New Roman"/>
            <family val="1"/>
          </rPr>
          <t>Примечание:</t>
        </r>
        <r>
          <rPr>
            <sz val="9"/>
            <rFont val="Times New Roman"/>
            <family val="1"/>
          </rPr>
          <t xml:space="preserve">
Показываются остатки средств на конец отчетного периода и на конец периода предыдущего года, аналогичного отчетному периоду.
</t>
        </r>
      </text>
    </comment>
    <comment ref="O21" authorId="0">
      <text>
        <r>
          <rPr>
            <b/>
            <sz val="9"/>
            <rFont val="Times New Roman"/>
            <family val="1"/>
          </rPr>
          <t>Примечание:</t>
        </r>
        <r>
          <rPr>
            <sz val="9"/>
            <rFont val="Times New Roman"/>
            <family val="1"/>
          </rPr>
          <t xml:space="preserve">
По статье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
</t>
        </r>
      </text>
    </comment>
    <comment ref="O28" authorId="0">
      <text>
        <r>
          <rPr>
            <b/>
            <sz val="9"/>
            <rFont val="Times New Roman"/>
            <family val="1"/>
          </rPr>
          <t>Примечание:</t>
        </r>
        <r>
          <rPr>
            <sz val="9"/>
            <rFont val="Times New Roman"/>
            <family val="1"/>
          </rPr>
          <t xml:space="preserve">
По статье 300 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прочие (строка 325);
на приобретение основных средств и иного имущества (строка 330);
на иные цели (строка 340).</t>
        </r>
      </text>
    </comment>
  </commentList>
</comments>
</file>

<file path=xl/sharedStrings.xml><?xml version="1.0" encoding="utf-8"?>
<sst xmlns="http://schemas.openxmlformats.org/spreadsheetml/2006/main" count="720" uniqueCount="470">
  <si>
    <t>67</t>
  </si>
  <si>
    <t>60, 62, 63,76</t>
  </si>
  <si>
    <t>60, 62, 63, 76</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</si>
  <si>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</si>
  <si>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</si>
  <si>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</si>
  <si>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</si>
  <si>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</si>
  <si>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</si>
  <si>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</si>
  <si>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</si>
  <si>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</si>
  <si>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Чистая прибыль (убыток)</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</si>
  <si>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</si>
  <si>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</si>
  <si>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</si>
  <si>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</si>
  <si>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</si>
  <si>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</si>
  <si>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</si>
  <si>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</si>
  <si>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</si>
  <si>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</si>
  <si>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</si>
  <si>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</si>
  <si>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</si>
  <si>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</si>
  <si>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</si>
  <si>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</si>
  <si>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БУХГАЛТЕРСКИЙ БАЛАНС</t>
  </si>
  <si>
    <t>Дата утверждения</t>
  </si>
  <si>
    <t>Дата отправки</t>
  </si>
  <si>
    <t>Дата принятия</t>
  </si>
  <si>
    <t>010</t>
  </si>
  <si>
    <t>020</t>
  </si>
  <si>
    <t>030</t>
  </si>
  <si>
    <t>040</t>
  </si>
  <si>
    <t>050</t>
  </si>
  <si>
    <t>060</t>
  </si>
  <si>
    <t>070</t>
  </si>
  <si>
    <t>080</t>
  </si>
  <si>
    <t>090</t>
  </si>
  <si>
    <t>Приложение 3</t>
  </si>
  <si>
    <t>млн.руб.</t>
  </si>
  <si>
    <t>Наименование показателей</t>
  </si>
  <si>
    <t>051</t>
  </si>
  <si>
    <t>052</t>
  </si>
  <si>
    <t>053</t>
  </si>
  <si>
    <t>054</t>
  </si>
  <si>
    <t>055</t>
  </si>
  <si>
    <t>056</t>
  </si>
  <si>
    <t>057</t>
  </si>
  <si>
    <t>061</t>
  </si>
  <si>
    <t>062</t>
  </si>
  <si>
    <t>063</t>
  </si>
  <si>
    <t>064</t>
  </si>
  <si>
    <t>065</t>
  </si>
  <si>
    <t>066</t>
  </si>
  <si>
    <t>067</t>
  </si>
  <si>
    <t>068</t>
  </si>
  <si>
    <t>069</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</si>
  <si>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</si>
  <si>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</si>
  <si>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</si>
  <si>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</si>
  <si>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</si>
  <si>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</si>
  <si>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</si>
  <si>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</si>
  <si>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</si>
  <si>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</si>
  <si>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</si>
  <si>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</si>
  <si>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на приобретение запасов, работ, услуг</t>
  </si>
  <si>
    <t>на уплату налогов и сборов</t>
  </si>
  <si>
    <t>01, 02</t>
  </si>
  <si>
    <t>04, 05</t>
  </si>
  <si>
    <t>07, 08</t>
  </si>
  <si>
    <t>06</t>
  </si>
  <si>
    <t>09</t>
  </si>
  <si>
    <t>97</t>
  </si>
  <si>
    <t>45</t>
  </si>
  <si>
    <t>47</t>
  </si>
  <si>
    <t>18</t>
  </si>
  <si>
    <t>94</t>
  </si>
  <si>
    <t>80</t>
  </si>
  <si>
    <t>81</t>
  </si>
  <si>
    <t>82</t>
  </si>
  <si>
    <t>83</t>
  </si>
  <si>
    <t>84</t>
  </si>
  <si>
    <t>99</t>
  </si>
  <si>
    <t>86</t>
  </si>
  <si>
    <t>76</t>
  </si>
  <si>
    <t>65</t>
  </si>
  <si>
    <t>98</t>
  </si>
  <si>
    <t>96</t>
  </si>
  <si>
    <t>60</t>
  </si>
  <si>
    <t>62</t>
  </si>
  <si>
    <t>68</t>
  </si>
  <si>
    <t>69</t>
  </si>
  <si>
    <r>
      <t xml:space="preserve">При составлении </t>
    </r>
    <r>
      <rPr>
        <b/>
        <sz val="9"/>
        <color indexed="12"/>
        <rFont val="Times New Roman"/>
        <family val="1"/>
      </rPr>
      <t>промежуточной отчетности строка 110 заполняется вручную</t>
    </r>
    <r>
      <rPr>
        <sz val="9"/>
        <rFont val="Times New Roman"/>
        <family val="1"/>
      </rPr>
      <t xml:space="preserve"> (автоматический перенос данных не предусмотрен). Данные берутся из строки 200 отчета об изменении собственного капитала за предыдущий год.  </t>
    </r>
    <r>
      <rPr>
        <b/>
        <sz val="9"/>
        <color indexed="12"/>
        <rFont val="Times New Roman"/>
        <family val="1"/>
      </rPr>
      <t>При заполнении данного приложения в графы 4 и 5 вычитаемые (отрицательные) показатели вносятся со знаком "-".</t>
    </r>
    <r>
      <rPr>
        <sz val="9"/>
        <rFont val="Times New Roman"/>
        <family val="1"/>
      </rPr>
      <t xml:space="preserve">
При внесении показателей в графы 3, 6, 7, 8, 9 знак "-" проставляется только при наличии дебетовых остатков по соответствующим счетам.</t>
    </r>
  </si>
  <si>
    <t>изменение даты, по состоянию на которую составляется баланс</t>
  </si>
  <si>
    <t>1. Общая информация об организации</t>
  </si>
  <si>
    <t>Место нахождения</t>
  </si>
  <si>
    <t>Дата регистрации</t>
  </si>
  <si>
    <t>Собственники имущества (учредители, участники)</t>
  </si>
  <si>
    <t>Величина уставного фонда</t>
  </si>
  <si>
    <t xml:space="preserve">ПОЯСНИТЕЛЬНАЯ ЗАПИСКА К БАЛАНСУ </t>
  </si>
  <si>
    <t>за 2012 год</t>
  </si>
  <si>
    <t>Юридический адрес</t>
  </si>
  <si>
    <t>Общество с ограниченной ответственностью «ЮЮЮЮЮ»</t>
  </si>
  <si>
    <t>ООО "ЮЮЮЮЮ"</t>
  </si>
  <si>
    <t>Полное наименование организации:</t>
  </si>
  <si>
    <t>Краткое наименование организации:</t>
  </si>
  <si>
    <t>Республика Беларусь, г. Минск, ул. Садовая, д. 48, 
телефон 8-172-666-66-66.</t>
  </si>
  <si>
    <t>1. Зайцев Н.Н., паспорт МР1111111 выдан Ленинским РУВД г. Минска 18 июля 1994 года, личный номер 311111А035РВ1, зарегистрирован по адресу: Республика Беларусь, г. Минск, ул. Парковая, д. 48, кв. 70, телефон 8-029-666-66-66</t>
  </si>
  <si>
    <r>
      <t xml:space="preserve">Для годового </t>
    </r>
    <r>
      <rPr>
        <b/>
        <sz val="10"/>
        <color indexed="16"/>
        <rFont val="Times New Roman"/>
        <family val="1"/>
      </rPr>
      <t xml:space="preserve">отчета необходимо выбрать в ячейке справа </t>
    </r>
    <r>
      <rPr>
        <b/>
        <u val="single"/>
        <sz val="10"/>
        <color indexed="16"/>
        <rFont val="Times New Roman"/>
        <family val="1"/>
      </rPr>
      <t>номер года</t>
    </r>
    <r>
      <rPr>
        <b/>
        <sz val="10"/>
        <color indexed="16"/>
        <rFont val="Times New Roman"/>
        <family val="1"/>
      </rPr>
      <t xml:space="preserve">.  Если отчетным периодом является </t>
    </r>
    <r>
      <rPr>
        <b/>
        <u val="single"/>
        <sz val="10"/>
        <color indexed="16"/>
        <rFont val="Times New Roman"/>
        <family val="1"/>
      </rPr>
      <t>квартал</t>
    </r>
    <r>
      <rPr>
        <b/>
        <sz val="10"/>
        <color indexed="16"/>
        <rFont val="Times New Roman"/>
        <family val="1"/>
      </rPr>
      <t xml:space="preserve">, то необходимо в верхней ячейке справа выбрать </t>
    </r>
    <r>
      <rPr>
        <b/>
        <u val="single"/>
        <sz val="10"/>
        <color indexed="16"/>
        <rFont val="Times New Roman"/>
        <family val="1"/>
      </rPr>
      <t xml:space="preserve">номер квартала </t>
    </r>
    <r>
      <rPr>
        <b/>
        <sz val="10"/>
        <color indexed="16"/>
        <rFont val="Times New Roman"/>
        <family val="1"/>
      </rPr>
      <t xml:space="preserve">и в </t>
    </r>
    <r>
      <rPr>
        <b/>
        <u val="single"/>
        <sz val="10"/>
        <color indexed="16"/>
        <rFont val="Times New Roman"/>
        <family val="1"/>
      </rPr>
      <t>ячейке ниже - год</t>
    </r>
    <r>
      <rPr>
        <b/>
        <sz val="10"/>
        <color indexed="16"/>
        <rFont val="Times New Roman"/>
        <family val="1"/>
      </rPr>
      <t>.</t>
    </r>
  </si>
  <si>
    <t xml:space="preserve"> После этого в строке 1 Табл. 1  проставятся даты начала и конца отчетного периода.</t>
  </si>
  <si>
    <r>
      <t>При составлении</t>
    </r>
    <r>
      <rPr>
        <b/>
        <sz val="11"/>
        <rFont val="Times New Roman"/>
        <family val="1"/>
      </rPr>
      <t xml:space="preserve"> </t>
    </r>
    <r>
      <rPr>
        <b/>
        <u val="single"/>
        <sz val="11"/>
        <rFont val="Times New Roman"/>
        <family val="1"/>
      </rPr>
      <t xml:space="preserve">отчетности на следующий год </t>
    </r>
    <r>
      <rPr>
        <sz val="11"/>
        <rFont val="Times New Roman"/>
        <family val="1"/>
      </rPr>
      <t>для переноса данных из графы 3 "на конец отчетного периода" в графу 4 "на конец предыдущего года" необходимо воспользоваться</t>
    </r>
    <r>
      <rPr>
        <b/>
        <sz val="11"/>
        <rFont val="Times New Roman"/>
        <family val="1"/>
      </rPr>
      <t xml:space="preserve"> кнопкой </t>
    </r>
    <r>
      <rPr>
        <b/>
        <u val="single"/>
        <sz val="11"/>
        <rFont val="Times New Roman"/>
        <family val="1"/>
      </rPr>
      <t>"Перенести данные"</t>
    </r>
    <r>
      <rPr>
        <b/>
        <sz val="11"/>
        <rFont val="Times New Roman"/>
        <family val="1"/>
      </rPr>
      <t xml:space="preserve"> на дополнительной панели. </t>
    </r>
  </si>
  <si>
    <r>
      <t xml:space="preserve">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
        <color indexed="10"/>
        <rFont val="Times New Roman"/>
        <family val="1"/>
      </rPr>
      <t xml:space="preserve">Внимание! </t>
    </r>
    <r>
      <rPr>
        <b/>
        <sz val="10"/>
        <color indexed="16"/>
        <rFont val="Times New Roman"/>
        <family val="1"/>
      </rPr>
      <t xml:space="preserve">Данные по строке 2 вводить в формате </t>
    </r>
    <r>
      <rPr>
        <b/>
        <sz val="10"/>
        <color indexed="10"/>
        <rFont val="Times New Roman"/>
        <family val="1"/>
      </rPr>
      <t>ДД.ММ.ГГГГ</t>
    </r>
  </si>
  <si>
    <t>2. Волков А,А, паспорт МР1111111 выдан Первомайским РУВД г. Минска 10 сентября 1995 года, личный номер 111111А111РВ1, зарегистрирован по адресу: Республика Беларусь, г. Минск, ул. Заводская, д. 16, кв. 37, телефон 8-029-666-66-66</t>
  </si>
  <si>
    <t>700 000 бел. руб.</t>
  </si>
  <si>
    <t>не имеет.</t>
  </si>
  <si>
    <t>00% - Зайцев Н.Н., 00% - Волков А.А.</t>
  </si>
  <si>
    <t>Филиалы, зарегистрированные на территории РБ и за ее пределами:</t>
  </si>
  <si>
    <t>Доли в уставных фондах:</t>
  </si>
  <si>
    <t>Среднесписочная численность работников за отчетный период</t>
  </si>
  <si>
    <t>100 человек</t>
  </si>
  <si>
    <t>Директор</t>
  </si>
  <si>
    <t>Смирнов А.А.</t>
  </si>
  <si>
    <t>Сергеева Е.Р.</t>
  </si>
  <si>
    <t>в ЗАО «БелСвиссБанк», код 175 г. Минск, ул. Я. Купалы, 25:
- текущий расчетный в белорусских рублях № 3012000000000;
- специальный в российских рублях № 3012000000001;</t>
  </si>
  <si>
    <t xml:space="preserve">
Открыты счета:</t>
  </si>
  <si>
    <t xml:space="preserve">ООО «ЮЮЮЮЮ» </t>
  </si>
  <si>
    <t>2. Деятельность организации</t>
  </si>
  <si>
    <t>51539 Оптовая торговля прочими строительными материалами;</t>
  </si>
  <si>
    <t>10, 15, 16</t>
  </si>
  <si>
    <t>20, 21, 23, 29</t>
  </si>
  <si>
    <t>41, 42, 43, 44</t>
  </si>
  <si>
    <t>90, 90-1, 90-2, 90-3</t>
  </si>
  <si>
    <t>90, 90-4</t>
  </si>
  <si>
    <t>90, суб.сч. 90-7, 90-8, 90-9</t>
  </si>
  <si>
    <r>
      <t xml:space="preserve">09. </t>
    </r>
    <r>
      <rPr>
        <b/>
        <sz val="10"/>
        <color indexed="16"/>
        <rFont val="Times New Roman"/>
        <family val="1"/>
      </rPr>
      <t xml:space="preserve">В строки 170 и 180 </t>
    </r>
    <r>
      <rPr>
        <sz val="10"/>
        <color indexed="16"/>
        <rFont val="Times New Roman"/>
        <family val="1"/>
      </rPr>
      <t>показатели вносятся со знаком "-", если в результате их расчета получена отрицательная величина</t>
    </r>
  </si>
  <si>
    <r>
      <t xml:space="preserve">51521 Оптовая торговля </t>
    </r>
    <r>
      <rPr>
        <sz val="10"/>
        <rFont val="Times New Roman CYR"/>
        <family val="0"/>
      </rPr>
      <t>чугуном ,сталью их литьем, прокатом, трубами;</t>
    </r>
  </si>
  <si>
    <t>51402 Оптовая торговля бытовыми электротоварами;</t>
  </si>
  <si>
    <t>51533 Оптовая торговля лакокрасочными материалами</t>
  </si>
  <si>
    <t>Вид экономической деятельности:</t>
  </si>
  <si>
    <t>58, 59, 06</t>
  </si>
  <si>
    <t>70, 76</t>
  </si>
  <si>
    <t>Оформление отчетности следует начинать с заполнения шапки на листе "Баланс". После этого все данные перенесутся в приложения.</t>
  </si>
  <si>
    <t>Показатели бухгалтерской отчетности приводятся в тысячах белорусских рублей в целых числах.</t>
  </si>
  <si>
    <r>
      <t xml:space="preserve">Согласно Национальному стандарту бухгалтерского учета и отчетности "Индивидуальная бухгалтерская отчетность" (далее - Стандарт),  показатели бухгалтерской отчетности, по которым отсутствуют числовые значения, прочеркиваются. В предложенных формах в ячейках для заполнения </t>
    </r>
    <r>
      <rPr>
        <u val="single"/>
        <sz val="11"/>
        <rFont val="Times New Roman"/>
        <family val="1"/>
      </rPr>
      <t>установлен формат, при котором прочеркивание ставится автоматически при внесении в них значения "0"</t>
    </r>
    <r>
      <rPr>
        <sz val="11"/>
        <rFont val="Times New Roman"/>
        <family val="1"/>
      </rPr>
      <t xml:space="preserve">. </t>
    </r>
    <r>
      <rPr>
        <b/>
        <u val="single"/>
        <sz val="11"/>
        <rFont val="Times New Roman"/>
        <family val="1"/>
      </rPr>
      <t>Не рекомендуется удалять информацию из данных ячеек! Если в ячейку ошибочно внесено значение, то следует вместо него поставить цифру "0".</t>
    </r>
  </si>
  <si>
    <r>
      <t xml:space="preserve">Согласно Стандарту  вычитаемые и отрицательные числовые значения показателей показываются в круглых скобках. Для этого  в строках, в которых </t>
    </r>
    <r>
      <rPr>
        <b/>
        <u val="single"/>
        <sz val="11"/>
        <rFont val="Times New Roman"/>
        <family val="1"/>
      </rPr>
      <t>необходимо</t>
    </r>
    <r>
      <rPr>
        <u val="single"/>
        <sz val="11"/>
        <rFont val="Times New Roman"/>
        <family val="1"/>
      </rPr>
      <t xml:space="preserve"> </t>
    </r>
    <r>
      <rPr>
        <b/>
        <u val="single"/>
        <sz val="11"/>
        <rFont val="Times New Roman"/>
        <family val="1"/>
      </rPr>
      <t>показать вычитаемые значения, данные вносятся со знаком "-"</t>
    </r>
    <r>
      <rPr>
        <sz val="11"/>
        <rFont val="Times New Roman"/>
        <family val="1"/>
      </rPr>
      <t xml:space="preserve">.  Информация об этом размещена в примечаниях к данным  ячейкам,  которые помечены </t>
    </r>
    <r>
      <rPr>
        <sz val="11"/>
        <color indexed="10"/>
        <rFont val="Times New Roman"/>
        <family val="1"/>
      </rPr>
      <t>красными треугольниками</t>
    </r>
    <r>
      <rPr>
        <sz val="11"/>
        <rFont val="Times New Roman"/>
        <family val="1"/>
      </rPr>
      <t>.</t>
    </r>
  </si>
  <si>
    <r>
      <t xml:space="preserve">В соответствии с таблицами увязок, размещенными на листах "Увязки внутри форм" и "Увязки межд.формами", в приложениях по некоторым строкам установлен контроль.
</t>
    </r>
    <r>
      <rPr>
        <b/>
        <sz val="11"/>
        <rFont val="Times New Roman"/>
        <family val="1"/>
      </rPr>
      <t>Пример.</t>
    </r>
    <r>
      <rPr>
        <sz val="11"/>
        <rFont val="Times New Roman"/>
        <family val="1"/>
      </rPr>
      <t xml:space="preserve">
В стр. 200 гр. 3 Приложения 3 переносится значение стр. 410 гр. 3 Баланса. Если это значение не совпадет с суммой строк 140,150, 160, 170, 180, 190, то на сером фоне появится  предупреждение в виде окрашенной ячейки с текстом.</t>
    </r>
  </si>
  <si>
    <t>Бухгалтерская отчетность состоит из: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Представляется по формам, установленным в приложениях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12.12.2016 N 104.</t>
  </si>
  <si>
    <t>Корректировки на сумму разниц от пересчета активов и обязательств в эквиваленте на 31.12.2017 г.</t>
  </si>
  <si>
    <t>420</t>
  </si>
  <si>
    <t>430</t>
  </si>
  <si>
    <t>8</t>
  </si>
  <si>
    <t>-</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</si>
  <si>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</si>
  <si>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</si>
  <si>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</si>
  <si>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</si>
  <si>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</si>
  <si>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</si>
  <si>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</si>
  <si>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</si>
  <si>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</si>
  <si>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</si>
  <si>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</si>
  <si>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</si>
  <si>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</si>
  <si>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</si>
  <si>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</si>
  <si>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</si>
  <si>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</si>
  <si>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</si>
  <si>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</si>
  <si>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</si>
  <si>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 xml:space="preserve">Остаток на </t>
  </si>
  <si>
    <t xml:space="preserve">Скорректированный остаток на </t>
  </si>
  <si>
    <t>СЧЕТА
80, 75, 
суб.сч. 75-1, 81, 82, 83, 84, 99</t>
  </si>
  <si>
    <t>Начало отчетного периода</t>
  </si>
  <si>
    <t>Конец отчетного периода</t>
  </si>
  <si>
    <t>Табл. 1</t>
  </si>
  <si>
    <t>90, суб.сч. 90-10</t>
  </si>
  <si>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</si>
  <si>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</si>
  <si>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r>
      <t xml:space="preserve">В </t>
    </r>
    <r>
      <rPr>
        <b/>
        <sz val="8"/>
        <color indexed="16"/>
        <rFont val="Times New Roman"/>
        <family val="1"/>
      </rPr>
      <t>строки 220 и 230</t>
    </r>
    <r>
      <rPr>
        <sz val="8"/>
        <color indexed="16"/>
        <rFont val="Times New Roman"/>
        <family val="1"/>
      </rPr>
      <t xml:space="preserve"> показатели вносятся со знаком "-", если в результате их расчета получена отрицательная величина</t>
    </r>
  </si>
  <si>
    <t>50, 51, 52, 55, 57, 58</t>
  </si>
  <si>
    <t>75, суб.сч. 75-1</t>
  </si>
  <si>
    <t>70, 75</t>
  </si>
  <si>
    <t>строка 1</t>
  </si>
  <si>
    <t>строка 2</t>
  </si>
  <si>
    <t>В ячейки, выделенные цветом, внесены формулы. Внести изменения в данные ячейки невозможно, т.к. они имеют защиту.</t>
  </si>
  <si>
    <t>Также в скобки будут заключены отрицательные результаты расчетов в ячейках, выделенных цветом.</t>
  </si>
  <si>
    <t>При внесении значений в разделы Баланса, Вы увидите, что итоговые ячейки в строках 300 и 700 окрасились в желтый цвет. Это значит, что значения данных ячеек поставлены на контроль, а именно, значения этих ячеек должны совпадать. При правильном вводе данных во все строки Баланса желтая окраска исчезнет.  Если окрашивание не исчезло, то необходимо проверить введенные значения в разделах Баланса.</t>
  </si>
  <si>
    <t>№ СЧЕТА (согласно типовому плану счетов, утв. Постановлением Минфина РБ от 29.06.2011 N50)</t>
  </si>
  <si>
    <t>03, 02</t>
  </si>
  <si>
    <t>11, 15, 16, 14</t>
  </si>
  <si>
    <t>28</t>
  </si>
  <si>
    <t>60, 62, 68, 69, 76, 79</t>
  </si>
  <si>
    <r>
      <t>В строку 010 в графы 4 и 5 показатели всегда вносятся без знака "-"</t>
    </r>
    <r>
      <rPr>
        <sz val="9"/>
        <rFont val="Times New Roman"/>
        <family val="1"/>
      </rPr>
      <t>, а в остальные графы показатели вносятся со знаком "-" при наличии дебетовых сальдо по счетам, информация по которым отражается в этих графах.</t>
    </r>
  </si>
  <si>
    <r>
      <t>В строки 020-030</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i/>
        <sz val="9"/>
        <rFont val="Times New Roman"/>
        <family val="1"/>
      </rPr>
      <t xml:space="preserve"> </t>
    </r>
    <r>
      <rPr>
        <sz val="9"/>
        <rFont val="Times New Roman"/>
        <family val="1"/>
      </rPr>
      <t xml:space="preserve">уставного, резервного, добавочного капитала, нераспределенной прибыли прошлых лет, чистой прибыли или </t>
    </r>
    <r>
      <rPr>
        <i/>
        <sz val="9"/>
        <rFont val="Times New Roman"/>
        <family val="1"/>
      </rPr>
      <t xml:space="preserve">увеличение </t>
    </r>
    <r>
      <rPr>
        <sz val="9"/>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</si>
  <si>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r>
      <t>В строки 054-059</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увеличение</t>
    </r>
    <r>
      <rPr>
        <sz val="9"/>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</si>
  <si>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 xml:space="preserve">В строки 061-065 </t>
    </r>
    <r>
      <rPr>
        <sz val="9"/>
        <color indexed="12"/>
        <rFont val="Times New Roman"/>
        <family val="1"/>
      </rPr>
      <t xml:space="preserve">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увеличение</t>
    </r>
    <r>
      <rPr>
        <sz val="9"/>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</si>
  <si>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 xml:space="preserve">В строки 066-069, 070 - 090, 120 - 130 </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 xml:space="preserve">увеличение </t>
    </r>
    <r>
      <rPr>
        <sz val="9"/>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</si>
  <si>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r>
      <t xml:space="preserve">В строки 154-159 </t>
    </r>
    <r>
      <rPr>
        <sz val="10"/>
        <color indexed="12"/>
        <rFont val="Times New Roman"/>
        <family val="1"/>
      </rPr>
      <t xml:space="preserve">показатели вносятся со знаком "-", если они показывают </t>
    </r>
    <r>
      <rPr>
        <i/>
        <sz val="10"/>
        <color indexed="12"/>
        <rFont val="Times New Roman"/>
        <family val="1"/>
      </rPr>
      <t>уменьшение</t>
    </r>
    <r>
      <rPr>
        <sz val="10"/>
        <color indexed="12"/>
        <rFont val="Times New Roman"/>
        <family val="1"/>
      </rPr>
      <t xml:space="preserve"> </t>
    </r>
    <r>
      <rPr>
        <sz val="10"/>
        <rFont val="Times New Roman"/>
        <family val="1"/>
      </rPr>
      <t xml:space="preserve">уставного, резервного, добавочного капитала, нераспределенной прибыли прошлых лет, чистой прибыли отчетного периода  или </t>
    </r>
    <r>
      <rPr>
        <i/>
        <sz val="10"/>
        <rFont val="Times New Roman"/>
        <family val="1"/>
      </rPr>
      <t>увеличение</t>
    </r>
    <r>
      <rPr>
        <sz val="10"/>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</si>
  <si>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r>
      <t>В строки 161-169</t>
    </r>
    <r>
      <rPr>
        <sz val="10"/>
        <color indexed="12"/>
        <rFont val="Times New Roman"/>
        <family val="1"/>
      </rPr>
      <t xml:space="preserve"> показатели вносятся со знаком "-", если они показывают </t>
    </r>
    <r>
      <rPr>
        <i/>
        <sz val="10"/>
        <color indexed="12"/>
        <rFont val="Times New Roman"/>
        <family val="1"/>
      </rPr>
      <t>уменьшение</t>
    </r>
    <r>
      <rPr>
        <sz val="10"/>
        <rFont val="Times New Roman"/>
        <family val="1"/>
      </rPr>
      <t xml:space="preserve"> уставного, резервного, добавочного капитала, нераспределенной прибыли прошлых лет, чистой прибыли отчетного периода или </t>
    </r>
    <r>
      <rPr>
        <i/>
        <sz val="10"/>
        <rFont val="Times New Roman"/>
        <family val="1"/>
      </rPr>
      <t>увеличение</t>
    </r>
    <r>
      <rPr>
        <sz val="10"/>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</si>
  <si>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r>
      <t xml:space="preserve">В строки 170-190 </t>
    </r>
    <r>
      <rPr>
        <sz val="10"/>
        <color indexed="12"/>
        <rFont val="Times New Roman"/>
        <family val="1"/>
      </rPr>
      <t xml:space="preserve">показатели вносятся со знаком "-", если они показывают </t>
    </r>
    <r>
      <rPr>
        <i/>
        <sz val="10"/>
        <color indexed="12"/>
        <rFont val="Times New Roman"/>
        <family val="1"/>
      </rPr>
      <t>уменьшение</t>
    </r>
    <r>
      <rPr>
        <sz val="10"/>
        <rFont val="Times New Roman"/>
        <family val="1"/>
      </rPr>
      <t xml:space="preserve"> уставного, резервного, добавочного капитала, нераспределенной прибыли прошлых лет или </t>
    </r>
    <r>
      <rPr>
        <i/>
        <sz val="10"/>
        <rFont val="Times New Roman"/>
        <family val="1"/>
      </rPr>
      <t>увеличение</t>
    </r>
    <r>
      <rPr>
        <sz val="10"/>
        <rFont val="Times New Roman"/>
        <family val="1"/>
      </rPr>
      <t xml:space="preserve"> собственных акций (долей в уставном капитале), непокрытого убытка прошлых лет.</t>
    </r>
  </si>
  <si>
    <t xml:space="preserve">90, суб.сч. 90-5 </t>
  </si>
  <si>
    <t>90, суб.сч. 90-6</t>
  </si>
  <si>
    <t>91, суб.сч. 91-1, 91-2, 91-3</t>
  </si>
  <si>
    <t>91, суб.сч. 91-4</t>
  </si>
  <si>
    <t>50,  51, 52, 55, 57, 58</t>
  </si>
  <si>
    <t>Прочие платежи, исчисляемые из прибыли (дохода)</t>
  </si>
  <si>
    <t>об изменении собственного капитала</t>
  </si>
  <si>
    <t>об использовании целевого финансирования</t>
  </si>
  <si>
    <t>326</t>
  </si>
  <si>
    <t>амортизация основных средств и иного имущества</t>
  </si>
  <si>
    <r>
      <t>Для пользователей Excel-2007</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действия:
- нажмите кнопку </t>
    </r>
    <r>
      <rPr>
        <b/>
        <sz val="10"/>
        <rFont val="Times New Roman"/>
        <family val="1"/>
      </rPr>
      <t>"Office"</t>
    </r>
    <r>
      <rPr>
        <sz val="10"/>
        <rFont val="Times New Roman"/>
        <family val="1"/>
      </rPr>
      <t xml:space="preserve">;
- нажмите кнопку </t>
    </r>
    <r>
      <rPr>
        <b/>
        <sz val="10"/>
        <rFont val="Times New Roman"/>
        <family val="1"/>
      </rPr>
      <t>"Параметры Excel"</t>
    </r>
    <r>
      <rPr>
        <sz val="10"/>
        <rFont val="Times New Roman"/>
        <family val="1"/>
      </rPr>
      <t xml:space="preserve">;
- выберите строку </t>
    </r>
    <r>
      <rPr>
        <b/>
        <sz val="10"/>
        <rFont val="Times New Roman"/>
        <family val="1"/>
      </rPr>
      <t>"Центр управления безопасностью"</t>
    </r>
    <r>
      <rPr>
        <sz val="10"/>
        <rFont val="Times New Roman"/>
        <family val="1"/>
      </rPr>
      <t xml:space="preserve">;
- нажмите кнопку </t>
    </r>
    <r>
      <rPr>
        <b/>
        <sz val="10"/>
        <rFont val="Times New Roman"/>
        <family val="1"/>
      </rPr>
      <t>"Параметры центра управления безопасностью"</t>
    </r>
    <r>
      <rPr>
        <sz val="10"/>
        <rFont val="Times New Roman"/>
        <family val="1"/>
      </rPr>
      <t xml:space="preserve">;
- выберите строку </t>
    </r>
    <r>
      <rPr>
        <b/>
        <sz val="10"/>
        <rFont val="Times New Roman"/>
        <family val="1"/>
      </rPr>
      <t>"Надстройки"</t>
    </r>
    <r>
      <rPr>
        <sz val="10"/>
        <rFont val="Times New Roman"/>
        <family val="1"/>
      </rPr>
      <t>;
- справа установите галочку в пункте</t>
    </r>
    <r>
      <rPr>
        <b/>
        <sz val="10"/>
        <rFont val="Times New Roman"/>
        <family val="1"/>
      </rPr>
      <t xml:space="preserve"> "Все надстройки приложений должны быть подписаны надежными издателями"</t>
    </r>
    <r>
      <rPr>
        <sz val="10"/>
        <rFont val="Times New Roman"/>
        <family val="1"/>
      </rPr>
      <t xml:space="preserve">;
- слева выберите строку </t>
    </r>
    <r>
      <rPr>
        <b/>
        <sz val="10"/>
        <rFont val="Times New Roman"/>
        <family val="1"/>
      </rPr>
      <t>"Параметры ActiveX"</t>
    </r>
    <r>
      <rPr>
        <sz val="10"/>
        <rFont val="Times New Roman"/>
        <family val="1"/>
      </rPr>
      <t xml:space="preserve">;
- справа отметьте точкой пункт </t>
    </r>
    <r>
      <rPr>
        <b/>
        <sz val="10"/>
        <rFont val="Times New Roman"/>
        <family val="1"/>
      </rPr>
      <t>"Включить все элементы управления без ограничений и запросов"</t>
    </r>
    <r>
      <rPr>
        <sz val="10"/>
        <rFont val="Times New Roman"/>
        <family val="1"/>
      </rPr>
      <t xml:space="preserve">;
- слева выберите строку </t>
    </r>
    <r>
      <rPr>
        <b/>
        <sz val="10"/>
        <rFont val="Times New Roman"/>
        <family val="1"/>
      </rPr>
      <t>"Параметры макросов"</t>
    </r>
    <r>
      <rPr>
        <sz val="10"/>
        <rFont val="Times New Roman"/>
        <family val="1"/>
      </rPr>
      <t xml:space="preserve">;
- справа отметьте точкой пункт </t>
    </r>
    <r>
      <rPr>
        <b/>
        <sz val="10"/>
        <rFont val="Times New Roman"/>
        <family val="1"/>
      </rPr>
      <t>"Включить все макросы"</t>
    </r>
    <r>
      <rPr>
        <sz val="10"/>
        <rFont val="Times New Roman"/>
        <family val="1"/>
      </rPr>
      <t>;
- сохраните файл с поддержкой макросов: Кнопка "Offiсе" → Сохранить как → Книга Excel с поддержкой макросов; 
- закройте файл и откройте его еще раз. На страницах, где используются макросы, вкладка "Надстройки" будет отображена.</t>
    </r>
  </si>
  <si>
    <r>
      <t>Для пользователей Excel-2010</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команды:
- откройте вкладку "</t>
    </r>
    <r>
      <rPr>
        <b/>
        <sz val="10"/>
        <rFont val="Times New Roman"/>
        <family val="1"/>
      </rPr>
      <t>Файл";</t>
    </r>
    <r>
      <rPr>
        <sz val="10"/>
        <rFont val="Times New Roman"/>
        <family val="1"/>
      </rPr>
      <t xml:space="preserve"> 
- выберите "</t>
    </r>
    <r>
      <rPr>
        <b/>
        <sz val="10"/>
        <rFont val="Times New Roman"/>
        <family val="1"/>
      </rPr>
      <t>Параметры";</t>
    </r>
    <r>
      <rPr>
        <sz val="10"/>
        <rFont val="Times New Roman"/>
        <family val="1"/>
      </rPr>
      <t xml:space="preserve"> 
- "</t>
    </r>
    <r>
      <rPr>
        <b/>
        <sz val="10"/>
        <rFont val="Times New Roman"/>
        <family val="1"/>
      </rPr>
      <t>Настройка ленты";</t>
    </r>
    <r>
      <rPr>
        <sz val="10"/>
        <rFont val="Times New Roman"/>
        <family val="1"/>
      </rPr>
      <t xml:space="preserve"> 
- в списке </t>
    </r>
    <r>
      <rPr>
        <b/>
        <sz val="10"/>
        <rFont val="Times New Roman"/>
        <family val="1"/>
      </rPr>
      <t>Основные вкладки</t>
    </r>
    <r>
      <rPr>
        <sz val="10"/>
        <rFont val="Times New Roman"/>
        <family val="1"/>
      </rPr>
      <t xml:space="preserve"> установите галочку в пункте "</t>
    </r>
    <r>
      <rPr>
        <b/>
        <sz val="10"/>
        <rFont val="Times New Roman"/>
        <family val="1"/>
      </rPr>
      <t>Надстройки".</t>
    </r>
  </si>
  <si>
    <r>
      <t>Для выбора отчетного периода необходимо:</t>
    </r>
    <r>
      <rPr>
        <sz val="11"/>
        <rFont val="Times New Roman"/>
        <family val="1"/>
      </rPr>
      <t xml:space="preserve">
Для </t>
    </r>
    <r>
      <rPr>
        <b/>
        <sz val="11"/>
        <rFont val="Times New Roman"/>
        <family val="1"/>
      </rPr>
      <t>годового отчета</t>
    </r>
    <r>
      <rPr>
        <sz val="11"/>
        <rFont val="Times New Roman"/>
        <family val="1"/>
      </rPr>
      <t xml:space="preserve"> необходимо выбрать в ячейке справа </t>
    </r>
    <r>
      <rPr>
        <b/>
        <sz val="11"/>
        <rFont val="Times New Roman"/>
        <family val="1"/>
      </rPr>
      <t>номер года.</t>
    </r>
    <r>
      <rPr>
        <sz val="11"/>
        <rFont val="Times New Roman"/>
        <family val="1"/>
      </rPr>
      <t xml:space="preserve">  Если отчетным периодом является </t>
    </r>
    <r>
      <rPr>
        <b/>
        <sz val="11"/>
        <rFont val="Times New Roman"/>
        <family val="1"/>
      </rPr>
      <t>квартал</t>
    </r>
    <r>
      <rPr>
        <sz val="11"/>
        <rFont val="Times New Roman"/>
        <family val="1"/>
      </rPr>
      <t xml:space="preserve">, то необходимо в </t>
    </r>
    <r>
      <rPr>
        <b/>
        <sz val="11"/>
        <rFont val="Times New Roman"/>
        <family val="1"/>
      </rPr>
      <t>верхней ячейке</t>
    </r>
    <r>
      <rPr>
        <sz val="11"/>
        <rFont val="Times New Roman"/>
        <family val="1"/>
      </rPr>
      <t xml:space="preserve"> справа выбрать </t>
    </r>
    <r>
      <rPr>
        <b/>
        <sz val="11"/>
        <rFont val="Times New Roman"/>
        <family val="1"/>
      </rPr>
      <t>номер квартала</t>
    </r>
    <r>
      <rPr>
        <sz val="11"/>
        <rFont val="Times New Roman"/>
        <family val="1"/>
      </rPr>
      <t xml:space="preserve"> и в </t>
    </r>
    <r>
      <rPr>
        <b/>
        <sz val="11"/>
        <rFont val="Times New Roman"/>
        <family val="1"/>
      </rPr>
      <t>ячейке ниже - год</t>
    </r>
    <r>
      <rPr>
        <sz val="11"/>
        <rFont val="Times New Roman"/>
        <family val="1"/>
      </rPr>
      <t xml:space="preserve">.
Если </t>
    </r>
    <r>
      <rPr>
        <b/>
        <sz val="11"/>
        <rFont val="Times New Roman"/>
        <family val="1"/>
      </rPr>
      <t>отчетным периодом является месяц либо другой период</t>
    </r>
    <r>
      <rPr>
        <sz val="11"/>
        <rFont val="Times New Roman"/>
        <family val="1"/>
      </rPr>
      <t xml:space="preserve">, то необходимо в </t>
    </r>
    <r>
      <rPr>
        <b/>
        <sz val="11"/>
        <rFont val="Times New Roman"/>
        <family val="1"/>
      </rPr>
      <t xml:space="preserve">строку 2 Табл. 1 </t>
    </r>
    <r>
      <rPr>
        <sz val="11"/>
        <rFont val="Times New Roman"/>
        <family val="1"/>
      </rPr>
      <t xml:space="preserve">проставить </t>
    </r>
    <r>
      <rPr>
        <b/>
        <sz val="11"/>
        <rFont val="Times New Roman"/>
        <family val="1"/>
      </rPr>
      <t>даты начала и конца месяца</t>
    </r>
    <r>
      <rPr>
        <sz val="11"/>
        <rFont val="Times New Roman"/>
        <family val="1"/>
      </rPr>
      <t xml:space="preserve"> (другого периода) вручную.
</t>
    </r>
    <r>
      <rPr>
        <b/>
        <sz val="11"/>
        <color indexed="10"/>
        <rFont val="Times New Roman"/>
        <family val="1"/>
      </rPr>
      <t>Внимание! Данные по строке 2 вносить в формате ДД.ММ.ГГГГ</t>
    </r>
  </si>
  <si>
    <t>к Национальному стандарту бухгалтерского учета и отчетности "Индивидуальная бухгалтерская отчетность"
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</si>
  <si>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</si>
  <si>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</si>
  <si>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</si>
  <si>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</si>
  <si>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</si>
  <si>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</si>
  <si>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 xml:space="preserve">Совокупная прибыль (убыток) </t>
  </si>
  <si>
    <t>Форма</t>
  </si>
  <si>
    <t>к Национальному стандарту бухгалтерского учета и отчетности "Индивидуальная бухгалтерская отчетность"</t>
  </si>
  <si>
    <t>Результат движения денежных средств по текущей деятельности</t>
  </si>
  <si>
    <t>Результат движения денежных средств по инвестиционной деятельности</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</si>
  <si>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</si>
  <si>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</si>
  <si>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 xml:space="preserve">Остаток денежных средств и эквивалентов </t>
  </si>
  <si>
    <t xml:space="preserve">денежных средств на </t>
  </si>
  <si>
    <t>Влияние изменений курсов иностранных валют</t>
  </si>
  <si>
    <r>
      <t xml:space="preserve">В строку 140 </t>
    </r>
    <r>
      <rPr>
        <sz val="10"/>
        <color indexed="16"/>
        <rFont val="Times New Roman"/>
        <family val="1"/>
      </rPr>
      <t>показатель вносится со знаком "-", если он повлиял на уменьшение остатка денежных средств.</t>
    </r>
  </si>
  <si>
    <t>Денежные средства и эквиваленты денежных средств</t>
  </si>
  <si>
    <t>Общее строительство зданий</t>
  </si>
  <si>
    <t>Рекомендации  по заполнению форм бухгалтерской отчетности</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</si>
  <si>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</si>
  <si>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</si>
  <si>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</si>
  <si>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</si>
  <si>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</si>
  <si>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</si>
  <si>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</si>
  <si>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</si>
  <si>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</si>
  <si>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</si>
  <si>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</si>
  <si>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</si>
  <si>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</si>
  <si>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</si>
  <si>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</si>
  <si>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</si>
  <si>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</si>
  <si>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</si>
  <si>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</si>
  <si>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</si>
  <si>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</si>
  <si>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</si>
  <si>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</si>
  <si>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</si>
  <si>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</si>
  <si>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</si>
  <si>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</si>
  <si>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</si>
  <si>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</si>
  <si>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</si>
  <si>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</si>
  <si>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</si>
  <si>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</si>
  <si>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</si>
  <si>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</si>
  <si>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</si>
  <si>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</si>
  <si>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</si>
  <si>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</si>
  <si>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</si>
  <si>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</si>
  <si>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</si>
  <si>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</si>
  <si>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</si>
  <si>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</si>
  <si>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</si>
  <si>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</si>
  <si>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</si>
  <si>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</si>
  <si>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</si>
  <si>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</si>
  <si>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</si>
  <si>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</si>
  <si>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</si>
  <si>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</si>
  <si>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</si>
  <si>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</si>
  <si>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</si>
  <si>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</si>
  <si>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</si>
  <si>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</si>
  <si>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</si>
  <si>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</si>
  <si>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</si>
  <si>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</si>
  <si>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</si>
  <si>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</si>
  <si>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</si>
  <si>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</si>
  <si>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Итого</t>
  </si>
  <si>
    <t>Корректировки в связи с изменением учетной политики</t>
  </si>
  <si>
    <t>Корректировки в связи с исправлением ошибок</t>
  </si>
  <si>
    <t>переоценка долгосрочных активов</t>
  </si>
  <si>
    <t>доходы от прочих операций, не включаемые в чистую прибыль (убыток)</t>
  </si>
  <si>
    <t>увеличение номинальной стоимости акций</t>
  </si>
  <si>
    <t>вклады собственника имущества (учредителей, участников)</t>
  </si>
  <si>
    <t>реорганизация</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</si>
  <si>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</si>
  <si>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</si>
  <si>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</si>
  <si>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</si>
  <si>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</si>
  <si>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</si>
  <si>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</si>
  <si>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</si>
  <si>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</si>
  <si>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</si>
  <si>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</si>
  <si>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100</t>
  </si>
  <si>
    <t>120</t>
  </si>
  <si>
    <t>130</t>
  </si>
  <si>
    <t>140</t>
  </si>
  <si>
    <t>150</t>
  </si>
  <si>
    <t xml:space="preserve">чистая прибыль </t>
  </si>
  <si>
    <t>151</t>
  </si>
  <si>
    <t>152</t>
  </si>
  <si>
    <t>153</t>
  </si>
  <si>
    <t>154</t>
  </si>
  <si>
    <t>155</t>
  </si>
  <si>
    <t>156</t>
  </si>
  <si>
    <t>157</t>
  </si>
  <si>
    <t>158</t>
  </si>
  <si>
    <t>159</t>
  </si>
  <si>
    <t>160</t>
  </si>
  <si>
    <t>161</t>
  </si>
  <si>
    <t>162</t>
  </si>
  <si>
    <t>163</t>
  </si>
  <si>
    <t>164</t>
  </si>
  <si>
    <t>165</t>
  </si>
  <si>
    <t>166</t>
  </si>
  <si>
    <t>167</t>
  </si>
  <si>
    <t>168</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</si>
  <si>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</si>
  <si>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</si>
  <si>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</si>
  <si>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</si>
  <si>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</si>
  <si>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</si>
  <si>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</si>
  <si>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</si>
  <si>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</si>
  <si>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</si>
  <si>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</si>
  <si>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</si>
  <si>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</si>
  <si>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Неопла-ченная часть уставного капитала</t>
  </si>
  <si>
    <t>Собст-венные акции (доли в уставном капитале)</t>
  </si>
  <si>
    <t>Добавоч-ный капитал</t>
  </si>
  <si>
    <t>Нераспре-деленная прибыль (непокрытый убыток)</t>
  </si>
  <si>
    <t>Устав-ный капитал</t>
  </si>
  <si>
    <t xml:space="preserve">Резерв-ный капитал </t>
  </si>
  <si>
    <t>За</t>
  </si>
  <si>
    <t>Увеличение собственного капитала – всего</t>
  </si>
  <si>
    <t xml:space="preserve">выпуск дополнительных акций </t>
  </si>
  <si>
    <t>Остаток на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</si>
  <si>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</si>
  <si>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</si>
  <si>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</si>
  <si>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</si>
  <si>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</si>
  <si>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</si>
  <si>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</si>
  <si>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</si>
  <si>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</si>
  <si>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</si>
  <si>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</si>
  <si>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</si>
  <si>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</si>
  <si>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</si>
  <si>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</si>
  <si>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</si>
  <si>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</si>
  <si>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</si>
  <si>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</si>
  <si>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</si>
  <si>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</si>
  <si>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</si>
  <si>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</si>
  <si>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</si>
  <si>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</si>
  <si>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</si>
  <si>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</si>
  <si>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</si>
  <si>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</si>
  <si>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</si>
  <si>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</si>
  <si>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</si>
  <si>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</si>
  <si>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</si>
  <si>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</si>
  <si>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</si>
  <si>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</si>
  <si>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</si>
  <si>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</si>
  <si>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</si>
  <si>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</si>
  <si>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</si>
  <si>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</si>
  <si>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</si>
  <si>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t xml:space="preserve">Использовано средств </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</si>
  <si>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</si>
  <si>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</si>
  <si>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</si>
  <si>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</si>
  <si>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</si>
  <si>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</si>
  <si>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</si>
  <si>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</si>
  <si>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</si>
  <si>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</si>
  <si>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</si>
  <si>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</si>
  <si>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</si>
  <si>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</si>
  <si>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</si>
  <si>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</si>
  <si>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</si>
  <si>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</si>
  <si>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</si>
  <si>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</si>
  <si>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</si>
  <si>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</si>
  <si>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</si>
  <si>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</si>
  <si>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</si>
  <si>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</si>
  <si>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</si>
  <si>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</si>
  <si>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</si>
  <si>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</si>
  <si>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</si>
  <si>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</si>
  <si>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</si>
  <si>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</si>
  <si>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66</t>
  </si>
  <si>
    <t>71, 73</t>
  </si>
  <si>
    <t>1января 2019 года</t>
  </si>
  <si>
    <t>ОАО "АГАТ-стройсервис"</t>
  </si>
  <si>
    <t>Открытое акционерное общество</t>
  </si>
  <si>
    <t>собрание акционеров</t>
  </si>
  <si>
    <t>тыс.руб.</t>
  </si>
  <si>
    <t>231103, г.Ошмяны, ул. Советская д.173</t>
  </si>
  <si>
    <t>А.А.Дрозд</t>
  </si>
  <si>
    <t>В.Э.Швабович</t>
  </si>
  <si>
    <t>90/1</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</si>
</sst>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_-* #,##0_р_._-;\-* #,##0_р_._-;_-* &quot;-&quot;??_р_._-;_-@_-"/>
    <numFmt numFmtId="174" formatCode="[$-F800]dddd\,\ mmmm\ dd\,\ yyyy"/>
    <numFmt numFmtId="175" formatCode="_-* #,##0.000_р_._-;\-* #,##0.000_р_._-;_-* &quot;-&quot;???_р_._-;_-@_-"/>
    <numFmt numFmtId="176" formatCode="0.0%"/>
    <numFmt numFmtId="177" formatCode="&quot;= &quot;0.0%&quot; ..&quot;"/>
    <numFmt numFmtId="178" formatCode="&quot;... &quot;0.0%"/>
    <numFmt numFmtId="179" formatCode="_(#,##0_);\(#,##0\);_(* &quot;-&quot;??_);_(@_)"/>
    <numFmt numFmtId="180" formatCode="[$-FC19]d\ mmmm\ yyyy\ &quot;года&quot;"/>
    <numFmt numFmtId="181" formatCode="[$-FC19]&quot;На &quot;d\ mmmm\ yyyy\ &quot;года&quot;"/>
    <numFmt numFmtId="182" formatCode="[$-FC19]\ yyyy\ &quot;года&quot;"/>
    <numFmt numFmtId="183" formatCode="[$-FC19]&quot;за &quot;mmmm"/>
    <numFmt numFmtId="184" formatCode="[$-FC19]d&quot;.&quot;mm&quot;.&quot;yyyy\ &quot;г.&quot;"/>
    <numFmt numFmtId="185" formatCode="[$-FC19]&quot;на &quot;d\ mmmm\ yyyy\ &quot;года&quot;"/>
    <numFmt numFmtId="186" formatCode="\(#,##0\);\(#,##0\);_(* &quot;-&quot;??_);_(@_)"/>
    <numFmt numFmtId="187" formatCode="\(#,##0\);\(\-#,##0\);_(* &quot;-&quot;??_);_(@_)"/>
    <numFmt numFmtId="188" formatCode="_(#,##0_);\(\-#,##0\);_(* &quot;-&quot;??_);_(@_)"/>
    <numFmt numFmtId="189" formatCode="_(* #,##0_);_(* \(#,##0\);_(* &quot;-&quot;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0;\(#,##0\);_(* &quot;-&quot;??_);_(@_)"/>
    <numFmt numFmtId="197" formatCode="_(#,##0.0_);\(#,##0.0\);_(* &quot;-&quot;??_);_(@_)"/>
    <numFmt numFmtId="198" formatCode="_(#,##0.00_);\(#,##0.00\);_(* &quot;-&quot;??_);_(@_)"/>
    <numFmt numFmtId="199" formatCode="_(#,##0.000_);\(#,##0.000\);_(* &quot;-&quot;??_);_(@_)"/>
    <numFmt numFmtId="200" formatCode="_(#,##0.0000_);\(#,##0.0000\);_(* &quot;-&quot;??_);_(@_)"/>
    <numFmt numFmtId="201" formatCode="_(#,##0.00000_);\(#,##0.00000\);_(* &quot;-&quot;??_);_(@_)"/>
  </numFmts>
  <fonts count="97">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sz val="10"/>
      <color indexed="10"/>
      <name val="Times New Roman"/>
      <family val="1"/>
    </font>
    <font>
      <b/>
      <sz val="10"/>
      <name val="Tahoma"/>
      <family val="0"/>
    </font>
    <font>
      <b/>
      <sz val="10"/>
      <name val="Trajan Pro"/>
      <family val="1"/>
    </font>
    <font>
      <sz val="10"/>
      <name val="Trajan Pro"/>
      <family val="1"/>
    </font>
    <font>
      <b/>
      <sz val="10"/>
      <color indexed="12"/>
      <name val="Times New Roman"/>
      <family val="1"/>
    </font>
    <font>
      <sz val="10"/>
      <color indexed="12"/>
      <name val="Times New Roman"/>
      <family val="1"/>
    </font>
    <font>
      <sz val="10"/>
      <name val="TimesET"/>
      <family val="0"/>
    </font>
    <font>
      <sz val="10"/>
      <color indexed="22"/>
      <name val="Times New Roman"/>
      <family val="1"/>
    </font>
    <font>
      <b/>
      <sz val="10"/>
      <color indexed="22"/>
      <name val="Times New Roman"/>
      <family val="1"/>
    </font>
    <font>
      <b/>
      <sz val="12"/>
      <name val="Times New Roman"/>
      <family val="1"/>
    </font>
    <font>
      <sz val="10"/>
      <color indexed="22"/>
      <name val="Arial Cyr"/>
      <family val="0"/>
    </font>
    <font>
      <sz val="12"/>
      <name val="Arial Cyr"/>
      <family val="0"/>
    </font>
    <font>
      <u val="single"/>
      <sz val="11"/>
      <name val="Times New Roman"/>
      <family val="1"/>
    </font>
    <font>
      <b/>
      <u val="single"/>
      <sz val="11"/>
      <name val="Times New Roman"/>
      <family val="1"/>
    </font>
    <font>
      <b/>
      <sz val="10"/>
      <color indexed="16"/>
      <name val="Times New Roman"/>
      <family val="1"/>
    </font>
    <font>
      <u val="single"/>
      <sz val="9"/>
      <name val="Times New Roman"/>
      <family val="1"/>
    </font>
    <font>
      <sz val="11"/>
      <color indexed="22"/>
      <name val="Arial Cyr"/>
      <family val="0"/>
    </font>
    <font>
      <sz val="9"/>
      <color indexed="22"/>
      <name val="Times New Roman"/>
      <family val="1"/>
    </font>
    <font>
      <sz val="11"/>
      <color indexed="10"/>
      <name val="Times New Roman"/>
      <family val="1"/>
    </font>
    <font>
      <b/>
      <sz val="11"/>
      <color indexed="10"/>
      <name val="Times New Roman"/>
      <family val="1"/>
    </font>
    <font>
      <b/>
      <sz val="10.5"/>
      <color indexed="16"/>
      <name val="Times New Roman"/>
      <family val="1"/>
    </font>
    <font>
      <sz val="11"/>
      <color indexed="22"/>
      <name val="Times New Roman"/>
      <family val="1"/>
    </font>
    <font>
      <sz val="12"/>
      <name val="Times New Roman"/>
      <family val="1"/>
    </font>
    <font>
      <sz val="10"/>
      <color indexed="9"/>
      <name val="Times New Roman"/>
      <family val="1"/>
    </font>
    <font>
      <b/>
      <sz val="9"/>
      <color indexed="12"/>
      <name val="Times New Roman"/>
      <family val="1"/>
    </font>
    <font>
      <sz val="10"/>
      <color indexed="16"/>
      <name val="Times New Roman"/>
      <family val="1"/>
    </font>
    <font>
      <sz val="8"/>
      <name val="Tahoma"/>
      <family val="0"/>
    </font>
    <font>
      <b/>
      <sz val="8"/>
      <name val="Times New Roman"/>
      <family val="1"/>
    </font>
    <font>
      <sz val="8"/>
      <color indexed="16"/>
      <name val="Times New Roman"/>
      <family val="1"/>
    </font>
    <font>
      <b/>
      <sz val="8"/>
      <color indexed="16"/>
      <name val="Times New Roman"/>
      <family val="1"/>
    </font>
    <font>
      <sz val="10"/>
      <name val="Times New Roman CYR"/>
      <family val="0"/>
    </font>
    <font>
      <b/>
      <sz val="10.5"/>
      <color indexed="22"/>
      <name val="Times New Roman"/>
      <family val="1"/>
    </font>
    <font>
      <b/>
      <sz val="10"/>
      <color indexed="10"/>
      <name val="Times New Roman"/>
      <family val="1"/>
    </font>
    <font>
      <b/>
      <u val="single"/>
      <sz val="10"/>
      <color indexed="16"/>
      <name val="Times New Roman"/>
      <family val="1"/>
    </font>
    <font>
      <b/>
      <sz val="10.5"/>
      <name val="Times New Roman"/>
      <family val="1"/>
    </font>
    <font>
      <b/>
      <u val="single"/>
      <sz val="10"/>
      <color indexed="12"/>
      <name val="Times New Roman"/>
      <family val="1"/>
    </font>
    <font>
      <sz val="9"/>
      <name val="Tahoma"/>
      <family val="0"/>
    </font>
    <font>
      <u val="single"/>
      <sz val="8"/>
      <name val="Times New Roman"/>
      <family val="1"/>
    </font>
    <font>
      <i/>
      <sz val="9"/>
      <name val="Times New Roman"/>
      <family val="1"/>
    </font>
    <font>
      <i/>
      <sz val="10"/>
      <name val="Times New Roman"/>
      <family val="1"/>
    </font>
    <font>
      <u val="single"/>
      <sz val="10"/>
      <color indexed="12"/>
      <name val="Arial Cyr"/>
      <family val="0"/>
    </font>
    <font>
      <u val="single"/>
      <sz val="10"/>
      <color indexed="36"/>
      <name val="Arial Cyr"/>
      <family val="0"/>
    </font>
    <font>
      <sz val="9"/>
      <color indexed="12"/>
      <name val="Times New Roman"/>
      <family val="1"/>
    </font>
    <font>
      <i/>
      <sz val="9"/>
      <color indexed="12"/>
      <name val="Times New Roman"/>
      <family val="1"/>
    </font>
    <font>
      <i/>
      <sz val="10"/>
      <color indexed="12"/>
      <name val="Times New Roman"/>
      <family val="1"/>
    </font>
    <font>
      <b/>
      <sz val="9"/>
      <name val="Tahoma"/>
      <family val="0"/>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0"/>
    </font>
    <font>
      <sz val="10"/>
      <color indexed="8"/>
      <name val="Times New Roman"/>
      <family val="0"/>
    </font>
    <font>
      <u val="single"/>
      <sz val="10"/>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bottom style="thin"/>
    </border>
    <border>
      <left/>
      <right/>
      <top style="thin"/>
      <bottom style="thin"/>
    </border>
    <border>
      <left style="thin"/>
      <right/>
      <top/>
      <bottom style="thin"/>
    </border>
    <border>
      <left style="thin"/>
      <right/>
      <top/>
      <bottom/>
    </border>
    <border>
      <left style="medium"/>
      <right style="medium"/>
      <top style="medium"/>
      <bottom style="medium"/>
    </border>
    <border>
      <left/>
      <right style="thin"/>
      <top style="thin"/>
      <bottom style="thin"/>
    </border>
    <border>
      <left style="thin"/>
      <right style="thin"/>
      <top>
        <color indexed="63"/>
      </top>
      <bottom>
        <color indexed="63"/>
      </bottom>
    </border>
    <border>
      <left/>
      <right style="thin"/>
      <top/>
      <bottom/>
    </border>
    <border>
      <left/>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25" borderId="1" applyNumberFormat="0" applyAlignment="0" applyProtection="0"/>
    <xf numFmtId="0" fontId="82" fillId="26" borderId="2" applyNumberFormat="0" applyAlignment="0" applyProtection="0"/>
    <xf numFmtId="0" fontId="83" fillId="26"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27" borderId="7" applyNumberFormat="0" applyAlignment="0" applyProtection="0"/>
    <xf numFmtId="0" fontId="89" fillId="0" borderId="0" applyNumberFormat="0" applyFill="0" applyBorder="0" applyAlignment="0" applyProtection="0"/>
    <xf numFmtId="0" fontId="90" fillId="28" borderId="0" applyNumberFormat="0" applyBorder="0" applyAlignment="0" applyProtection="0"/>
    <xf numFmtId="0" fontId="6" fillId="0" borderId="0">
      <alignment/>
      <protection/>
    </xf>
    <xf numFmtId="0" fontId="54" fillId="0" borderId="0" applyNumberFormat="0" applyFill="0" applyBorder="0" applyAlignment="0" applyProtection="0"/>
    <xf numFmtId="0" fontId="91" fillId="29" borderId="0" applyNumberFormat="0" applyBorder="0" applyAlignment="0" applyProtection="0"/>
    <xf numFmtId="0" fontId="9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5" fillId="31" borderId="0" applyNumberFormat="0" applyBorder="0" applyAlignment="0" applyProtection="0"/>
  </cellStyleXfs>
  <cellXfs count="647">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indent="2"/>
      <protection locked="0"/>
    </xf>
    <xf numFmtId="49" fontId="17" fillId="32" borderId="0" xfId="0" applyNumberFormat="1" applyFont="1" applyFill="1" applyBorder="1" applyAlignment="1" applyProtection="1">
      <alignment horizontal="left" vertical="center"/>
      <protection locked="0"/>
    </xf>
    <xf numFmtId="0" fontId="0" fillId="32" borderId="0" xfId="0" applyFill="1" applyAlignment="1" applyProtection="1">
      <alignment/>
      <protection hidden="1"/>
    </xf>
    <xf numFmtId="0" fontId="6" fillId="32" borderId="0" xfId="0" applyFont="1" applyFill="1" applyAlignment="1" applyProtection="1">
      <alignment/>
      <protection hidden="1"/>
    </xf>
    <xf numFmtId="0" fontId="12"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hidden="1"/>
    </xf>
    <xf numFmtId="0" fontId="12" fillId="33" borderId="10" xfId="0" applyFont="1" applyFill="1" applyBorder="1" applyAlignment="1" applyProtection="1">
      <alignment horizontal="center" vertical="center"/>
      <protection hidden="1"/>
    </xf>
    <xf numFmtId="0" fontId="7" fillId="33" borderId="10" xfId="0" applyFont="1" applyFill="1" applyBorder="1" applyAlignment="1" applyProtection="1">
      <alignment horizontal="center" vertical="center"/>
      <protection hidden="1"/>
    </xf>
    <xf numFmtId="0" fontId="24" fillId="32" borderId="0" xfId="0" applyFont="1" applyFill="1" applyAlignment="1">
      <alignment/>
    </xf>
    <xf numFmtId="0" fontId="2" fillId="33" borderId="0" xfId="0" applyFont="1" applyFill="1" applyBorder="1" applyAlignment="1">
      <alignment horizontal="justify" vertical="top" wrapText="1"/>
    </xf>
    <xf numFmtId="0" fontId="2" fillId="33" borderId="0" xfId="0" applyFont="1" applyFill="1" applyBorder="1" applyAlignment="1" quotePrefix="1">
      <alignment horizontal="left" vertical="top" wrapText="1"/>
    </xf>
    <xf numFmtId="179" fontId="6" fillId="33" borderId="10" xfId="61" applyNumberFormat="1" applyFont="1" applyFill="1" applyBorder="1" applyAlignment="1" applyProtection="1">
      <alignment horizontal="center" vertical="center" shrinkToFit="1"/>
      <protection locked="0"/>
    </xf>
    <xf numFmtId="179" fontId="6" fillId="33" borderId="11" xfId="61" applyNumberFormat="1" applyFont="1" applyFill="1" applyBorder="1" applyAlignment="1" applyProtection="1">
      <alignment horizontal="center" vertical="center" shrinkToFit="1"/>
      <protection locked="0"/>
    </xf>
    <xf numFmtId="179" fontId="6" fillId="33" borderId="12" xfId="61"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179" fontId="6" fillId="34" borderId="10" xfId="61" applyNumberFormat="1" applyFont="1" applyFill="1" applyBorder="1" applyAlignment="1" applyProtection="1">
      <alignment horizontal="center" vertical="center" shrinkToFit="1"/>
      <protection hidden="1"/>
    </xf>
    <xf numFmtId="179" fontId="6" fillId="34" borderId="11" xfId="61" applyNumberFormat="1" applyFont="1" applyFill="1" applyBorder="1" applyAlignment="1" applyProtection="1">
      <alignment horizontal="center" vertical="center" shrinkToFit="1"/>
      <protection hidden="1"/>
    </xf>
    <xf numFmtId="179" fontId="7" fillId="34" borderId="10" xfId="61"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protection locked="0"/>
    </xf>
    <xf numFmtId="0" fontId="23" fillId="32" borderId="0" xfId="0" applyFont="1" applyFill="1" applyBorder="1" applyAlignment="1" applyProtection="1">
      <alignment horizontal="left" vertical="center"/>
      <protection locked="0"/>
    </xf>
    <xf numFmtId="0" fontId="20" fillId="32" borderId="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hidden="1"/>
    </xf>
    <xf numFmtId="169" fontId="7" fillId="33" borderId="14" xfId="0" applyNumberFormat="1" applyFont="1" applyFill="1" applyBorder="1" applyAlignment="1" applyProtection="1">
      <alignment horizontal="center" vertical="center"/>
      <protection hidden="1"/>
    </xf>
    <xf numFmtId="0" fontId="12" fillId="33" borderId="15" xfId="0" applyFont="1" applyFill="1" applyBorder="1" applyAlignment="1" applyProtection="1" quotePrefix="1">
      <alignment horizontal="center" vertical="center" wrapText="1"/>
      <protection hidden="1"/>
    </xf>
    <xf numFmtId="169" fontId="12" fillId="33" borderId="16" xfId="0" applyNumberFormat="1" applyFont="1" applyFill="1" applyBorder="1" applyAlignment="1" applyProtection="1">
      <alignment horizontal="left" vertical="center"/>
      <protection hidden="1"/>
    </xf>
    <xf numFmtId="0" fontId="12" fillId="33" borderId="16" xfId="0" applyFont="1" applyFill="1" applyBorder="1" applyAlignment="1" applyProtection="1">
      <alignment horizontal="left" vertical="center"/>
      <protection hidden="1"/>
    </xf>
    <xf numFmtId="169" fontId="12" fillId="33" borderId="17" xfId="0" applyNumberFormat="1" applyFont="1" applyFill="1" applyBorder="1" applyAlignment="1" applyProtection="1">
      <alignment horizontal="left" vertical="center"/>
      <protection hidden="1"/>
    </xf>
    <xf numFmtId="0" fontId="12" fillId="33" borderId="15" xfId="0" applyFont="1" applyFill="1" applyBorder="1" applyAlignment="1" applyProtection="1" quotePrefix="1">
      <alignment horizontal="right" vertical="center" wrapText="1"/>
      <protection hidden="1"/>
    </xf>
    <xf numFmtId="169" fontId="12" fillId="33" borderId="16" xfId="0" applyNumberFormat="1" applyFont="1" applyFill="1" applyBorder="1" applyAlignment="1" applyProtection="1">
      <alignment horizontal="right" vertical="center" wrapText="1"/>
      <protection hidden="1"/>
    </xf>
    <xf numFmtId="0" fontId="12" fillId="33" borderId="16" xfId="0" applyFont="1" applyFill="1" applyBorder="1" applyAlignment="1" applyProtection="1">
      <alignment horizontal="center" vertical="center" wrapText="1"/>
      <protection hidden="1"/>
    </xf>
    <xf numFmtId="169" fontId="12" fillId="33" borderId="16" xfId="0" applyNumberFormat="1" applyFont="1" applyFill="1" applyBorder="1" applyAlignment="1" applyProtection="1">
      <alignment horizontal="left" vertical="center" wrapText="1"/>
      <protection hidden="1"/>
    </xf>
    <xf numFmtId="169" fontId="12" fillId="33" borderId="17" xfId="0" applyNumberFormat="1" applyFont="1" applyFill="1" applyBorder="1" applyAlignment="1" applyProtection="1">
      <alignment horizontal="left" vertical="center" wrapText="1"/>
      <protection hidden="1"/>
    </xf>
    <xf numFmtId="180" fontId="6" fillId="32" borderId="10" xfId="0" applyNumberFormat="1" applyFont="1" applyFill="1" applyBorder="1" applyAlignment="1" applyProtection="1">
      <alignment horizontal="center" vertical="center"/>
      <protection locked="0"/>
    </xf>
    <xf numFmtId="0" fontId="27" fillId="32" borderId="0" xfId="0" applyFont="1" applyFill="1" applyBorder="1" applyAlignment="1" applyProtection="1">
      <alignment horizontal="left" vertical="center"/>
      <protection locked="0"/>
    </xf>
    <xf numFmtId="0" fontId="27" fillId="32" borderId="0" xfId="0" applyFont="1" applyFill="1" applyBorder="1" applyAlignment="1" applyProtection="1" quotePrefix="1">
      <alignment horizontal="left" vertical="center"/>
      <protection locked="0"/>
    </xf>
    <xf numFmtId="183" fontId="12" fillId="33" borderId="15" xfId="0" applyNumberFormat="1" applyFont="1" applyFill="1" applyBorder="1" applyAlignment="1" applyProtection="1" quotePrefix="1">
      <alignment horizontal="center" vertical="center" wrapText="1"/>
      <protection hidden="1"/>
    </xf>
    <xf numFmtId="183" fontId="12" fillId="33" borderId="16" xfId="0" applyNumberFormat="1" applyFont="1" applyFill="1" applyBorder="1" applyAlignment="1" applyProtection="1">
      <alignment horizontal="center" vertical="center" wrapText="1"/>
      <protection hidden="1"/>
    </xf>
    <xf numFmtId="181" fontId="12" fillId="33" borderId="17" xfId="0" applyNumberFormat="1" applyFont="1" applyFill="1" applyBorder="1" applyAlignment="1" applyProtection="1">
      <alignment horizontal="center" vertical="center" wrapText="1"/>
      <protection hidden="1"/>
    </xf>
    <xf numFmtId="181" fontId="12" fillId="33" borderId="15" xfId="0" applyNumberFormat="1" applyFont="1" applyFill="1" applyBorder="1" applyAlignment="1" applyProtection="1" quotePrefix="1">
      <alignment horizontal="center" vertical="center" wrapText="1"/>
      <protection hidden="1"/>
    </xf>
    <xf numFmtId="181" fontId="12" fillId="33" borderId="16" xfId="0" applyNumberFormat="1" applyFont="1" applyFill="1" applyBorder="1" applyAlignment="1" applyProtection="1">
      <alignment horizontal="center" vertical="center" wrapText="1"/>
      <protection hidden="1"/>
    </xf>
    <xf numFmtId="0" fontId="27" fillId="32" borderId="0" xfId="0" applyFont="1" applyFill="1" applyBorder="1" applyAlignment="1" applyProtection="1">
      <alignment horizontal="right" vertical="center"/>
      <protection locked="0"/>
    </xf>
    <xf numFmtId="0" fontId="26" fillId="33" borderId="0" xfId="0" applyFont="1" applyFill="1" applyBorder="1" applyAlignment="1" quotePrefix="1">
      <alignment horizontal="left" vertical="top" wrapText="1"/>
    </xf>
    <xf numFmtId="0" fontId="2" fillId="33" borderId="0" xfId="0" applyFont="1" applyFill="1" applyBorder="1" applyAlignment="1" quotePrefix="1">
      <alignment horizontal="justify" vertical="top" wrapText="1"/>
    </xf>
    <xf numFmtId="49" fontId="7" fillId="32" borderId="0" xfId="0" applyNumberFormat="1"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hidden="1"/>
    </xf>
    <xf numFmtId="49" fontId="17" fillId="32" borderId="0" xfId="0" applyNumberFormat="1" applyFont="1" applyFill="1" applyBorder="1" applyAlignment="1" applyProtection="1">
      <alignment horizontal="left" vertical="center"/>
      <protection hidden="1"/>
    </xf>
    <xf numFmtId="0" fontId="0" fillId="32" borderId="0" xfId="0" applyFill="1" applyBorder="1" applyAlignment="1" applyProtection="1">
      <alignment horizontal="left" vertical="center"/>
      <protection hidden="1"/>
    </xf>
    <xf numFmtId="0" fontId="7" fillId="32" borderId="0" xfId="0" applyFont="1" applyFill="1" applyBorder="1" applyAlignment="1" applyProtection="1">
      <alignment horizontal="center" vertical="center"/>
      <protection locked="0"/>
    </xf>
    <xf numFmtId="180" fontId="6" fillId="32" borderId="0" xfId="0" applyNumberFormat="1" applyFont="1" applyFill="1" applyBorder="1" applyAlignment="1" applyProtection="1">
      <alignment horizontal="center" vertical="center"/>
      <protection locked="0"/>
    </xf>
    <xf numFmtId="180" fontId="6" fillId="32"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indent="3"/>
      <protection locked="0"/>
    </xf>
    <xf numFmtId="180" fontId="7" fillId="33" borderId="14" xfId="0" applyNumberFormat="1" applyFont="1" applyFill="1" applyBorder="1" applyAlignment="1" applyProtection="1">
      <alignment horizontal="left" vertical="center" shrinkToFit="1"/>
      <protection hidden="1"/>
    </xf>
    <xf numFmtId="180" fontId="7" fillId="33" borderId="14" xfId="0" applyNumberFormat="1" applyFont="1" applyFill="1" applyBorder="1" applyAlignment="1" applyProtection="1">
      <alignment horizontal="right" vertical="center" shrinkToFit="1"/>
      <protection hidden="1"/>
    </xf>
    <xf numFmtId="169" fontId="7" fillId="33" borderId="14" xfId="0" applyNumberFormat="1" applyFont="1" applyFill="1" applyBorder="1" applyAlignment="1" applyProtection="1">
      <alignment horizontal="center" vertical="center" shrinkToFit="1"/>
      <protection hidden="1"/>
    </xf>
    <xf numFmtId="186" fontId="6" fillId="33" borderId="11" xfId="61" applyNumberFormat="1" applyFont="1" applyFill="1" applyBorder="1" applyAlignment="1" applyProtection="1">
      <alignment horizontal="center" vertical="center" shrinkToFi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33" fillId="32" borderId="0" xfId="0" applyFont="1" applyFill="1" applyBorder="1" applyAlignment="1" applyProtection="1" quotePrefix="1">
      <alignment horizontal="left" vertical="center" wrapText="1"/>
      <protection hidden="1"/>
    </xf>
    <xf numFmtId="0" fontId="20" fillId="32" borderId="0" xfId="0" applyFont="1" applyFill="1" applyBorder="1" applyAlignment="1" applyProtection="1">
      <alignment horizontal="left" vertical="center"/>
      <protection hidden="1"/>
    </xf>
    <xf numFmtId="0" fontId="6" fillId="32" borderId="0" xfId="0" applyNumberFormat="1" applyFont="1" applyFill="1" applyBorder="1" applyAlignment="1" applyProtection="1" quotePrefix="1">
      <alignment horizontal="left"/>
      <protection hidden="1"/>
    </xf>
    <xf numFmtId="0" fontId="27" fillId="32" borderId="0" xfId="0" applyFont="1" applyFill="1" applyBorder="1" applyAlignment="1" applyProtection="1">
      <alignment horizontal="right" vertical="center"/>
      <protection hidden="1"/>
    </xf>
    <xf numFmtId="0" fontId="7" fillId="32" borderId="10" xfId="0" applyFont="1" applyFill="1" applyBorder="1" applyAlignment="1" applyProtection="1">
      <alignment horizontal="center" vertical="center"/>
      <protection hidden="1"/>
    </xf>
    <xf numFmtId="0" fontId="2"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181" fontId="12" fillId="33" borderId="10" xfId="0" applyNumberFormat="1" applyFont="1" applyFill="1" applyBorder="1" applyAlignment="1" applyProtection="1" quotePrefix="1">
      <alignment horizontal="center" vertical="center" wrapText="1"/>
      <protection hidden="1"/>
    </xf>
    <xf numFmtId="173" fontId="6" fillId="33" borderId="10" xfId="61" applyNumberFormat="1" applyFont="1" applyFill="1" applyBorder="1" applyAlignment="1" applyProtection="1">
      <alignment horizontal="center" vertical="center" shrinkToFit="1"/>
      <protection hidden="1"/>
    </xf>
    <xf numFmtId="0" fontId="6" fillId="33" borderId="18" xfId="0" applyFont="1" applyFill="1" applyBorder="1" applyAlignment="1" applyProtection="1" quotePrefix="1">
      <alignment horizontal="left" vertical="center" wrapText="1"/>
      <protection hidden="1"/>
    </xf>
    <xf numFmtId="0" fontId="6" fillId="33" borderId="11" xfId="0" applyFont="1" applyFill="1" applyBorder="1" applyAlignment="1" applyProtection="1">
      <alignment horizontal="center" vertical="center"/>
      <protection hidden="1"/>
    </xf>
    <xf numFmtId="0" fontId="6" fillId="33" borderId="16" xfId="0" applyFont="1" applyFill="1" applyBorder="1" applyAlignment="1" applyProtection="1">
      <alignment horizontal="left" vertical="center" wrapText="1"/>
      <protection hidden="1"/>
    </xf>
    <xf numFmtId="179" fontId="6" fillId="33" borderId="11" xfId="61" applyNumberFormat="1" applyFont="1" applyFill="1" applyBorder="1" applyAlignment="1" applyProtection="1">
      <alignment horizontal="center" vertical="center" shrinkToFit="1"/>
      <protection hidden="1"/>
    </xf>
    <xf numFmtId="0" fontId="6" fillId="33" borderId="12" xfId="0" applyFont="1" applyFill="1" applyBorder="1" applyAlignment="1" applyProtection="1">
      <alignment horizontal="center" vertical="center"/>
      <protection hidden="1"/>
    </xf>
    <xf numFmtId="179" fontId="7" fillId="33" borderId="10" xfId="61" applyNumberFormat="1" applyFont="1" applyFill="1" applyBorder="1" applyAlignment="1" applyProtection="1">
      <alignment horizontal="center" vertical="center" shrinkToFit="1"/>
      <protection hidden="1"/>
    </xf>
    <xf numFmtId="0" fontId="0" fillId="33" borderId="17" xfId="0" applyFont="1" applyFill="1" applyBorder="1" applyAlignment="1" applyProtection="1">
      <alignment horizontal="left" vertical="center"/>
      <protection hidden="1"/>
    </xf>
    <xf numFmtId="0" fontId="6" fillId="33" borderId="19" xfId="0" applyFont="1" applyFill="1" applyBorder="1" applyAlignment="1" applyProtection="1">
      <alignment horizontal="center" vertical="center"/>
      <protection hidden="1"/>
    </xf>
    <xf numFmtId="0" fontId="6" fillId="33" borderId="12" xfId="0" applyFont="1" applyFill="1" applyBorder="1" applyAlignment="1" applyProtection="1">
      <alignment horizontal="center"/>
      <protection hidden="1"/>
    </xf>
    <xf numFmtId="173" fontId="7" fillId="33" borderId="10" xfId="61"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alignment horizontal="center" vertical="center" wrapText="1"/>
      <protection hidden="1"/>
    </xf>
    <xf numFmtId="0" fontId="23" fillId="32" borderId="0" xfId="0" applyFont="1" applyFill="1" applyBorder="1" applyAlignment="1" applyProtection="1">
      <alignment horizontal="left" vertical="center"/>
      <protection hidden="1"/>
    </xf>
    <xf numFmtId="0" fontId="6" fillId="33" borderId="15" xfId="0" applyFont="1" applyFill="1" applyBorder="1" applyAlignment="1" applyProtection="1">
      <alignment horizontal="center" vertical="center"/>
      <protection hidden="1"/>
    </xf>
    <xf numFmtId="0" fontId="0" fillId="33" borderId="16" xfId="0" applyFont="1" applyFill="1" applyBorder="1" applyAlignment="1" applyProtection="1">
      <alignment horizontal="left" vertical="center"/>
      <protection hidden="1"/>
    </xf>
    <xf numFmtId="0" fontId="6" fillId="33" borderId="14"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174" fontId="2" fillId="33" borderId="0" xfId="0" applyNumberFormat="1"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49" fontId="7" fillId="32" borderId="0" xfId="0" applyNumberFormat="1" applyFont="1" applyFill="1" applyBorder="1" applyAlignment="1" applyProtection="1">
      <alignment horizontal="left" vertical="center"/>
      <protection hidden="1"/>
    </xf>
    <xf numFmtId="0" fontId="0" fillId="32" borderId="0" xfId="0" applyFont="1" applyFill="1" applyBorder="1" applyAlignment="1" applyProtection="1">
      <alignment horizontal="left" vertical="center"/>
      <protection hidden="1"/>
    </xf>
    <xf numFmtId="0" fontId="29" fillId="32" borderId="0" xfId="0" applyFont="1" applyFill="1" applyBorder="1" applyAlignment="1" applyProtection="1">
      <alignment horizontal="left" vertical="center"/>
      <protection hidden="1"/>
    </xf>
    <xf numFmtId="49" fontId="21" fillId="32" borderId="0" xfId="0" applyNumberFormat="1" applyFont="1" applyFill="1" applyBorder="1" applyAlignment="1" applyProtection="1">
      <alignment horizontal="left" vertical="center"/>
      <protection hidden="1"/>
    </xf>
    <xf numFmtId="0" fontId="20" fillId="32" borderId="0" xfId="0" applyFont="1" applyFill="1" applyBorder="1" applyAlignment="1" applyProtection="1" quotePrefix="1">
      <alignment horizontal="left" vertical="center"/>
      <protection hidden="1"/>
    </xf>
    <xf numFmtId="180" fontId="20" fillId="32" borderId="0" xfId="0" applyNumberFormat="1" applyFont="1" applyFill="1" applyBorder="1" applyAlignment="1" applyProtection="1">
      <alignment horizontal="left" vertical="center"/>
      <protection hidden="1"/>
    </xf>
    <xf numFmtId="180" fontId="30" fillId="32" borderId="0" xfId="0" applyNumberFormat="1" applyFont="1" applyFill="1" applyBorder="1" applyAlignment="1" applyProtection="1">
      <alignment horizontal="left" vertical="center"/>
      <protection hidden="1"/>
    </xf>
    <xf numFmtId="180" fontId="6" fillId="34" borderId="10" xfId="0" applyNumberFormat="1" applyFont="1" applyFill="1" applyBorder="1" applyAlignment="1" applyProtection="1">
      <alignment horizontal="center" vertical="center"/>
      <protection locked="0"/>
    </xf>
    <xf numFmtId="0" fontId="3" fillId="33" borderId="0" xfId="0" applyFont="1" applyFill="1" applyBorder="1" applyAlignment="1" applyProtection="1" quotePrefix="1">
      <alignment horizontal="left" vertical="center" indent="3"/>
      <protection hidden="1"/>
    </xf>
    <xf numFmtId="182" fontId="6" fillId="33" borderId="0" xfId="0" applyNumberFormat="1" applyFont="1" applyFill="1" applyBorder="1" applyAlignment="1" applyProtection="1">
      <alignment horizontal="left" vertical="center"/>
      <protection hidden="1"/>
    </xf>
    <xf numFmtId="182" fontId="11" fillId="33" borderId="0" xfId="0" applyNumberFormat="1" applyFont="1" applyFill="1" applyBorder="1" applyAlignment="1" applyProtection="1">
      <alignment horizontal="left" vertical="center"/>
      <protection hidden="1"/>
    </xf>
    <xf numFmtId="0" fontId="6" fillId="33" borderId="20" xfId="0" applyFont="1" applyFill="1" applyBorder="1" applyAlignment="1" applyProtection="1">
      <alignment horizontal="left"/>
      <protection hidden="1"/>
    </xf>
    <xf numFmtId="0" fontId="12" fillId="33" borderId="11" xfId="0" applyFont="1" applyFill="1" applyBorder="1" applyAlignment="1" applyProtection="1">
      <alignment horizontal="center" vertical="center"/>
      <protection hidden="1"/>
    </xf>
    <xf numFmtId="169" fontId="0" fillId="32" borderId="0" xfId="0" applyNumberFormat="1" applyFont="1" applyFill="1" applyAlignment="1" applyProtection="1">
      <alignment/>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0" fillId="33" borderId="11" xfId="0" applyFill="1" applyBorder="1" applyAlignment="1" applyProtection="1">
      <alignment/>
      <protection hidden="1"/>
    </xf>
    <xf numFmtId="0" fontId="12" fillId="33" borderId="15" xfId="0" applyFont="1" applyFill="1" applyBorder="1" applyAlignment="1" applyProtection="1">
      <alignment horizontal="center" vertical="center" wrapText="1"/>
      <protection hidden="1"/>
    </xf>
    <xf numFmtId="0" fontId="0" fillId="33" borderId="16" xfId="0" applyFill="1" applyBorder="1" applyAlignment="1" applyProtection="1">
      <alignment/>
      <protection hidden="1"/>
    </xf>
    <xf numFmtId="49" fontId="6" fillId="33" borderId="21" xfId="0" applyNumberFormat="1" applyFont="1" applyFill="1" applyBorder="1" applyAlignment="1" applyProtection="1">
      <alignment horizontal="center" vertical="center" wrapText="1"/>
      <protection hidden="1"/>
    </xf>
    <xf numFmtId="169" fontId="23" fillId="32" borderId="0" xfId="0" applyNumberFormat="1" applyFont="1" applyFill="1" applyAlignment="1" applyProtection="1">
      <alignment/>
      <protection hidden="1"/>
    </xf>
    <xf numFmtId="0" fontId="23" fillId="32" borderId="0" xfId="0" applyFont="1" applyFill="1" applyAlignment="1" applyProtection="1">
      <alignment/>
      <protection hidden="1"/>
    </xf>
    <xf numFmtId="0" fontId="0" fillId="33" borderId="0" xfId="0" applyFill="1" applyBorder="1" applyAlignment="1" applyProtection="1">
      <alignment/>
      <protection hidden="1"/>
    </xf>
    <xf numFmtId="49" fontId="6" fillId="33" borderId="16" xfId="0" applyNumberFormat="1" applyFont="1" applyFill="1" applyBorder="1" applyAlignment="1" applyProtection="1">
      <alignment horizontal="center" vertical="center" wrapText="1"/>
      <protection hidden="1"/>
    </xf>
    <xf numFmtId="0" fontId="0" fillId="33" borderId="16" xfId="0" applyFill="1" applyBorder="1" applyAlignment="1" applyProtection="1">
      <alignment horizontal="center" vertical="center"/>
      <protection hidden="1"/>
    </xf>
    <xf numFmtId="0" fontId="27" fillId="32" borderId="22" xfId="0" applyFont="1" applyFill="1" applyBorder="1" applyAlignment="1" applyProtection="1">
      <alignment horizontal="center"/>
      <protection hidden="1"/>
    </xf>
    <xf numFmtId="0" fontId="7" fillId="33" borderId="0" xfId="0" applyFont="1" applyFill="1" applyBorder="1" applyAlignment="1" applyProtection="1">
      <alignment horizontal="left" vertical="center" indent="3"/>
      <protection hidden="1"/>
    </xf>
    <xf numFmtId="182" fontId="2" fillId="33" borderId="0" xfId="0" applyNumberFormat="1" applyFont="1" applyFill="1" applyBorder="1" applyAlignment="1" applyProtection="1">
      <alignment horizontal="center" vertical="center"/>
      <protection hidden="1"/>
    </xf>
    <xf numFmtId="169" fontId="7" fillId="33" borderId="17" xfId="0" applyNumberFormat="1" applyFont="1" applyFill="1" applyBorder="1" applyAlignment="1" applyProtection="1">
      <alignment horizontal="left" vertical="center"/>
      <protection hidden="1"/>
    </xf>
    <xf numFmtId="0" fontId="18" fillId="32" borderId="0" xfId="0" applyFont="1" applyFill="1" applyBorder="1" applyAlignment="1" applyProtection="1" quotePrefix="1">
      <alignment horizontal="left" wrapText="1"/>
      <protection hidden="1"/>
    </xf>
    <xf numFmtId="181" fontId="12" fillId="33" borderId="10" xfId="0" applyNumberFormat="1" applyFont="1" applyFill="1" applyBorder="1" applyAlignment="1" applyProtection="1" quotePrefix="1">
      <alignment horizontal="center" vertical="center" wrapText="1"/>
      <protection locked="0"/>
    </xf>
    <xf numFmtId="49" fontId="27" fillId="32" borderId="0" xfId="0" applyNumberFormat="1" applyFont="1" applyFill="1" applyBorder="1" applyAlignment="1" applyProtection="1">
      <alignment horizontal="left" vertical="center"/>
      <protection hidden="1"/>
    </xf>
    <xf numFmtId="49" fontId="17" fillId="32"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quotePrefix="1">
      <alignment horizontal="left" vertical="center" wrapText="1"/>
      <protection hidden="1"/>
    </xf>
    <xf numFmtId="0" fontId="7" fillId="32" borderId="0" xfId="0" applyFont="1" applyFill="1" applyBorder="1" applyAlignment="1" applyProtection="1">
      <alignment horizontal="left" vertical="center" wrapText="1"/>
      <protection hidden="1"/>
    </xf>
    <xf numFmtId="49" fontId="17" fillId="32" borderId="0" xfId="0" applyNumberFormat="1" applyFont="1" applyFill="1" applyBorder="1" applyAlignment="1" applyProtection="1" quotePrefix="1">
      <alignment horizontal="left" vertical="center"/>
      <protection hidden="1"/>
    </xf>
    <xf numFmtId="0" fontId="6" fillId="32" borderId="0" xfId="0" applyFont="1" applyFill="1" applyBorder="1" applyAlignment="1" applyProtection="1" quotePrefix="1">
      <alignment horizontal="left" vertical="center" wrapText="1"/>
      <protection hidden="1"/>
    </xf>
    <xf numFmtId="169" fontId="0" fillId="32" borderId="0" xfId="0" applyNumberFormat="1" applyFill="1" applyBorder="1" applyAlignment="1" applyProtection="1">
      <alignment horizontal="center" vertical="center"/>
      <protection hidden="1"/>
    </xf>
    <xf numFmtId="169" fontId="0" fillId="32" borderId="0" xfId="0" applyNumberFormat="1" applyFill="1" applyBorder="1" applyAlignment="1" applyProtection="1">
      <alignment horizontal="left" vertical="center"/>
      <protection hidden="1"/>
    </xf>
    <xf numFmtId="0" fontId="6" fillId="33" borderId="20"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alignment horizontal="left" wrapText="1"/>
      <protection locked="0"/>
    </xf>
    <xf numFmtId="0"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14"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43" fillId="0" borderId="0" xfId="0" applyFont="1" applyAlignment="1">
      <alignment horizontal="left" wrapText="1"/>
    </xf>
    <xf numFmtId="0" fontId="43" fillId="0" borderId="0" xfId="0" applyFont="1" applyAlignment="1">
      <alignment wrapText="1"/>
    </xf>
    <xf numFmtId="169" fontId="0" fillId="32" borderId="0" xfId="0" applyNumberFormat="1" applyFill="1" applyAlignment="1" applyProtection="1">
      <alignment/>
      <protection hidden="1"/>
    </xf>
    <xf numFmtId="169" fontId="23" fillId="32" borderId="0" xfId="0" applyNumberFormat="1" applyFont="1" applyFill="1" applyBorder="1" applyAlignment="1" applyProtection="1">
      <alignment horizontal="left" vertical="center"/>
      <protection hidden="1"/>
    </xf>
    <xf numFmtId="0" fontId="44" fillId="32" borderId="0" xfId="0" applyFont="1" applyFill="1" applyBorder="1" applyAlignment="1" applyProtection="1" quotePrefix="1">
      <alignment horizontal="left" vertical="center" wrapText="1"/>
      <protection hidden="1"/>
    </xf>
    <xf numFmtId="0" fontId="27" fillId="32" borderId="0" xfId="0" applyFont="1" applyFill="1" applyBorder="1" applyAlignment="1" applyProtection="1" quotePrefix="1">
      <alignment horizontal="right" vertical="center"/>
      <protection hidden="1"/>
    </xf>
    <xf numFmtId="0" fontId="27" fillId="32" borderId="0" xfId="0" applyFont="1" applyFill="1" applyBorder="1" applyAlignment="1" applyProtection="1">
      <alignment horizontal="left" wrapText="1"/>
      <protection hidden="1"/>
    </xf>
    <xf numFmtId="0" fontId="7" fillId="32" borderId="0" xfId="0"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horizontal="center" vertical="center" shrinkToFit="1"/>
      <protection locked="0"/>
    </xf>
    <xf numFmtId="0" fontId="47" fillId="32" borderId="0" xfId="0" applyFont="1" applyFill="1" applyBorder="1" applyAlignment="1" applyProtection="1" quotePrefix="1">
      <alignment horizontal="left" vertical="center" wrapText="1"/>
      <protection hidden="1"/>
    </xf>
    <xf numFmtId="0" fontId="7" fillId="3" borderId="23" xfId="0" applyFont="1" applyFill="1" applyBorder="1" applyAlignment="1" applyProtection="1">
      <alignment horizontal="center" vertical="center"/>
      <protection locked="0"/>
    </xf>
    <xf numFmtId="169" fontId="20" fillId="32" borderId="22" xfId="0" applyNumberFormat="1" applyFont="1" applyFill="1" applyBorder="1" applyAlignment="1" applyProtection="1">
      <alignment wrapText="1"/>
      <protection hidden="1"/>
    </xf>
    <xf numFmtId="169" fontId="6" fillId="32" borderId="22" xfId="0" applyNumberFormat="1" applyFont="1" applyFill="1" applyBorder="1" applyAlignment="1" applyProtection="1" quotePrefix="1">
      <alignment horizontal="left" wrapText="1"/>
      <protection hidden="1"/>
    </xf>
    <xf numFmtId="183" fontId="12" fillId="33" borderId="15" xfId="0" applyNumberFormat="1" applyFont="1" applyFill="1" applyBorder="1" applyAlignment="1" applyProtection="1">
      <alignment horizontal="center" vertical="center" wrapText="1"/>
      <protection hidden="1"/>
    </xf>
    <xf numFmtId="181" fontId="12" fillId="33" borderId="15"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49" fontId="17"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0" fontId="0" fillId="32" borderId="0" xfId="0" applyFill="1" applyAlignment="1" applyProtection="1">
      <alignment/>
      <protection/>
    </xf>
    <xf numFmtId="169" fontId="0" fillId="32" borderId="0" xfId="0" applyNumberFormat="1" applyFont="1" applyFill="1" applyBorder="1" applyAlignment="1" applyProtection="1">
      <alignment/>
      <protection/>
    </xf>
    <xf numFmtId="169" fontId="0" fillId="32" borderId="0" xfId="0" applyNumberFormat="1" applyFont="1" applyFill="1" applyAlignment="1" applyProtection="1">
      <alignment/>
      <protection/>
    </xf>
    <xf numFmtId="169" fontId="0" fillId="32" borderId="0" xfId="0" applyNumberFormat="1"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169" fontId="0" fillId="32" borderId="0" xfId="0" applyNumberFormat="1" applyFont="1" applyFill="1" applyBorder="1" applyAlignment="1" applyProtection="1">
      <alignment/>
      <protection/>
    </xf>
    <xf numFmtId="49" fontId="38"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169" fontId="0" fillId="32" borderId="0" xfId="0" applyNumberFormat="1" applyFont="1" applyFill="1" applyBorder="1" applyAlignment="1" applyProtection="1">
      <alignment horizontal="center" vertical="center"/>
      <protection/>
    </xf>
    <xf numFmtId="0" fontId="20" fillId="32" borderId="0" xfId="0" applyFont="1" applyFill="1" applyAlignment="1" applyProtection="1">
      <alignment/>
      <protection/>
    </xf>
    <xf numFmtId="49" fontId="41" fillId="32" borderId="0" xfId="0" applyNumberFormat="1" applyFont="1" applyFill="1" applyBorder="1" applyAlignment="1" applyProtection="1">
      <alignment horizontal="left" vertical="center"/>
      <protection/>
    </xf>
    <xf numFmtId="0" fontId="2" fillId="33" borderId="0" xfId="0" applyFont="1" applyFill="1" applyBorder="1" applyAlignment="1">
      <alignment horizontal="left" vertical="top" wrapText="1"/>
    </xf>
    <xf numFmtId="0" fontId="0" fillId="32" borderId="0" xfId="0" applyFill="1" applyAlignment="1">
      <alignment wrapText="1"/>
    </xf>
    <xf numFmtId="14" fontId="23" fillId="32" borderId="0" xfId="0" applyNumberFormat="1" applyFont="1" applyFill="1" applyAlignment="1">
      <alignment/>
    </xf>
    <xf numFmtId="0" fontId="23" fillId="32" borderId="0" xfId="0" applyFont="1" applyFill="1" applyAlignment="1">
      <alignment/>
    </xf>
    <xf numFmtId="0" fontId="20" fillId="32" borderId="22" xfId="0" applyFont="1" applyFill="1" applyBorder="1" applyAlignment="1" applyProtection="1">
      <alignment horizontal="left"/>
      <protection hidden="1"/>
    </xf>
    <xf numFmtId="0" fontId="20" fillId="32" borderId="0" xfId="0" applyFont="1" applyFill="1" applyAlignment="1" applyProtection="1">
      <alignment horizontal="left"/>
      <protection hidden="1"/>
    </xf>
    <xf numFmtId="0" fontId="34"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right" vertical="center"/>
      <protection hidden="1"/>
    </xf>
    <xf numFmtId="179" fontId="6" fillId="33" borderId="12" xfId="61" applyNumberFormat="1" applyFont="1" applyFill="1" applyBorder="1" applyAlignment="1" applyProtection="1">
      <alignment horizontal="center" shrinkToFit="1"/>
      <protection locked="0"/>
    </xf>
    <xf numFmtId="179" fontId="36" fillId="33" borderId="11" xfId="61" applyNumberFormat="1" applyFont="1" applyFill="1" applyBorder="1" applyAlignment="1" applyProtection="1">
      <alignment horizontal="center" vertical="center" shrinkToFit="1"/>
      <protection locked="0"/>
    </xf>
    <xf numFmtId="0" fontId="20" fillId="32" borderId="0" xfId="0" applyFont="1" applyFill="1" applyBorder="1" applyAlignment="1" applyProtection="1">
      <alignment horizontal="left" vertical="center"/>
      <protection hidden="1" locked="0"/>
    </xf>
    <xf numFmtId="0" fontId="22" fillId="34" borderId="0" xfId="0" applyFont="1" applyFill="1" applyBorder="1" applyAlignment="1" applyProtection="1">
      <alignment horizontal="center" vertical="center" wrapText="1"/>
      <protection locked="0"/>
    </xf>
    <xf numFmtId="49" fontId="17" fillId="32" borderId="0" xfId="0" applyNumberFormat="1" applyFont="1" applyFill="1" applyBorder="1" applyAlignment="1" applyProtection="1" quotePrefix="1">
      <alignment horizontal="left" vertical="center"/>
      <protection locked="0"/>
    </xf>
    <xf numFmtId="49" fontId="27" fillId="32" borderId="0" xfId="0" applyNumberFormat="1" applyFont="1" applyFill="1" applyBorder="1" applyAlignment="1" applyProtection="1">
      <alignment horizontal="left" vertical="center"/>
      <protection locked="0"/>
    </xf>
    <xf numFmtId="49" fontId="37" fillId="32" borderId="0" xfId="0" applyNumberFormat="1" applyFont="1" applyFill="1" applyBorder="1" applyAlignment="1" applyProtection="1" quotePrefix="1">
      <alignment horizontal="left" vertical="center"/>
      <protection locked="0"/>
    </xf>
    <xf numFmtId="49" fontId="6" fillId="33" borderId="10" xfId="0" applyNumberFormat="1" applyFont="1" applyFill="1" applyBorder="1" applyAlignment="1" applyProtection="1">
      <alignment horizontal="center" vertical="center" wrapText="1"/>
      <protection locked="0"/>
    </xf>
    <xf numFmtId="0" fontId="0" fillId="32" borderId="0" xfId="0" applyFill="1" applyAlignment="1" applyProtection="1">
      <alignment/>
      <protection locked="0"/>
    </xf>
    <xf numFmtId="0" fontId="6" fillId="33" borderId="0" xfId="0" applyFont="1" applyFill="1" applyBorder="1" applyAlignment="1" applyProtection="1">
      <alignment horizontal="left" vertical="center"/>
      <protection hidden="1" locked="0"/>
    </xf>
    <xf numFmtId="0" fontId="6" fillId="32" borderId="0" xfId="0" applyFont="1" applyFill="1" applyBorder="1" applyAlignment="1" applyProtection="1">
      <alignment horizontal="left" vertical="center"/>
      <protection hidden="1" locked="0"/>
    </xf>
    <xf numFmtId="0" fontId="3" fillId="33" borderId="0" xfId="0" applyFont="1" applyFill="1" applyBorder="1" applyAlignment="1" applyProtection="1">
      <alignment horizontal="left" vertical="center" indent="2"/>
      <protection hidden="1" locked="0"/>
    </xf>
    <xf numFmtId="0" fontId="7" fillId="33" borderId="14" xfId="0" applyFont="1" applyFill="1" applyBorder="1" applyAlignment="1" applyProtection="1">
      <alignment horizontal="left" vertical="center"/>
      <protection hidden="1" locked="0"/>
    </xf>
    <xf numFmtId="169" fontId="7" fillId="33" borderId="14" xfId="0" applyNumberFormat="1" applyFont="1" applyFill="1" applyBorder="1" applyAlignment="1" applyProtection="1">
      <alignment horizontal="center" vertical="center"/>
      <protection hidden="1" locked="0"/>
    </xf>
    <xf numFmtId="0" fontId="6" fillId="33" borderId="0" xfId="0" applyFont="1" applyFill="1" applyBorder="1" applyAlignment="1" applyProtection="1">
      <alignment horizontal="left"/>
      <protection hidden="1" locked="0"/>
    </xf>
    <xf numFmtId="0" fontId="6" fillId="33" borderId="0" xfId="0" applyFont="1" applyFill="1" applyBorder="1" applyAlignment="1" applyProtection="1">
      <alignment horizontal="center"/>
      <protection hidden="1" locked="0"/>
    </xf>
    <xf numFmtId="0" fontId="6" fillId="32" borderId="0" xfId="0" applyFont="1" applyFill="1" applyBorder="1" applyAlignment="1" applyProtection="1">
      <alignment horizontal="left"/>
      <protection hidden="1" locked="0"/>
    </xf>
    <xf numFmtId="0" fontId="12" fillId="33" borderId="18" xfId="0" applyFont="1" applyFill="1" applyBorder="1" applyAlignment="1" applyProtection="1">
      <alignment horizontal="center" vertical="center" wrapText="1"/>
      <protection hidden="1" locked="0"/>
    </xf>
    <xf numFmtId="0" fontId="12" fillId="33" borderId="10" xfId="0" applyFont="1" applyFill="1" applyBorder="1" applyAlignment="1" applyProtection="1" quotePrefix="1">
      <alignment horizontal="center" vertical="center" wrapText="1"/>
      <protection hidden="1" locked="0"/>
    </xf>
    <xf numFmtId="0" fontId="12" fillId="33" borderId="10" xfId="0" applyFont="1" applyFill="1" applyBorder="1" applyAlignment="1" applyProtection="1">
      <alignment horizontal="center" vertical="center" wrapText="1"/>
      <protection hidden="1" locked="0"/>
    </xf>
    <xf numFmtId="49" fontId="7" fillId="32" borderId="0" xfId="0" applyNumberFormat="1" applyFont="1" applyFill="1" applyBorder="1" applyAlignment="1" applyProtection="1" quotePrefix="1">
      <alignment horizontal="left" vertical="center" wrapText="1"/>
      <protection hidden="1" locked="0"/>
    </xf>
    <xf numFmtId="49" fontId="12" fillId="33" borderId="18" xfId="0" applyNumberFormat="1" applyFont="1" applyFill="1" applyBorder="1" applyAlignment="1" applyProtection="1">
      <alignment horizontal="center" vertical="center"/>
      <protection hidden="1" locked="0"/>
    </xf>
    <xf numFmtId="0" fontId="12" fillId="33" borderId="10" xfId="0" applyFont="1" applyFill="1" applyBorder="1" applyAlignment="1" applyProtection="1">
      <alignment horizontal="center" vertical="center"/>
      <protection hidden="1" locked="0"/>
    </xf>
    <xf numFmtId="0" fontId="7" fillId="33" borderId="10" xfId="0" applyFont="1" applyFill="1" applyBorder="1" applyAlignment="1" applyProtection="1">
      <alignment horizontal="center" vertical="center"/>
      <protection hidden="1" locked="0"/>
    </xf>
    <xf numFmtId="0" fontId="7" fillId="32" borderId="0" xfId="0" applyFont="1" applyFill="1" applyBorder="1" applyAlignment="1" applyProtection="1">
      <alignment horizontal="left" vertical="center" wrapText="1"/>
      <protection hidden="1" locked="0"/>
    </xf>
    <xf numFmtId="0" fontId="6" fillId="32" borderId="0" xfId="0" applyFont="1" applyFill="1" applyBorder="1" applyAlignment="1" applyProtection="1">
      <alignment horizontal="center" vertical="center"/>
      <protection hidden="1" locked="0"/>
    </xf>
    <xf numFmtId="49" fontId="6" fillId="33" borderId="18" xfId="0" applyNumberFormat="1" applyFont="1" applyFill="1" applyBorder="1" applyAlignment="1" applyProtection="1">
      <alignment horizontal="center" vertical="center"/>
      <protection hidden="1" locked="0"/>
    </xf>
    <xf numFmtId="179" fontId="6" fillId="33" borderId="10" xfId="61" applyNumberFormat="1" applyFont="1" applyFill="1" applyBorder="1" applyAlignment="1" applyProtection="1">
      <alignment horizontal="center" vertical="center" shrinkToFit="1"/>
      <protection hidden="1" locked="0"/>
    </xf>
    <xf numFmtId="186" fontId="6" fillId="33" borderId="10" xfId="61" applyNumberFormat="1" applyFont="1" applyFill="1" applyBorder="1" applyAlignment="1" applyProtection="1">
      <alignment horizontal="center" vertical="center" shrinkToFit="1"/>
      <protection hidden="1" locked="0"/>
    </xf>
    <xf numFmtId="179" fontId="6" fillId="34" borderId="10" xfId="0" applyNumberFormat="1" applyFont="1" applyFill="1" applyBorder="1" applyAlignment="1" applyProtection="1">
      <alignment horizontal="center" vertical="center"/>
      <protection hidden="1" locked="0"/>
    </xf>
    <xf numFmtId="169" fontId="6" fillId="32" borderId="0" xfId="0" applyNumberFormat="1" applyFont="1" applyFill="1" applyBorder="1" applyAlignment="1" applyProtection="1">
      <alignment horizontal="center" vertical="center"/>
      <protection hidden="1" locked="0"/>
    </xf>
    <xf numFmtId="49" fontId="6" fillId="33" borderId="15" xfId="0" applyNumberFormat="1" applyFont="1" applyFill="1" applyBorder="1" applyAlignment="1" applyProtection="1">
      <alignment horizontal="center" vertical="center"/>
      <protection hidden="1" locked="0"/>
    </xf>
    <xf numFmtId="179" fontId="6" fillId="33" borderId="24" xfId="61" applyNumberFormat="1" applyFont="1" applyFill="1" applyBorder="1" applyAlignment="1" applyProtection="1">
      <alignment horizontal="center" vertical="center" shrinkToFit="1"/>
      <protection hidden="1" locked="0"/>
    </xf>
    <xf numFmtId="179" fontId="6" fillId="34" borderId="10" xfId="61" applyNumberFormat="1" applyFont="1" applyFill="1" applyBorder="1" applyAlignment="1" applyProtection="1">
      <alignment horizontal="center" vertical="center" shrinkToFit="1"/>
      <protection hidden="1" locked="0"/>
    </xf>
    <xf numFmtId="0" fontId="6" fillId="32" borderId="0" xfId="0" applyNumberFormat="1" applyFont="1" applyFill="1" applyBorder="1" applyAlignment="1" applyProtection="1">
      <alignment horizontal="left" shrinkToFit="1"/>
      <protection hidden="1" locked="0"/>
    </xf>
    <xf numFmtId="179" fontId="6" fillId="34" borderId="11" xfId="61" applyNumberFormat="1" applyFont="1" applyFill="1" applyBorder="1" applyAlignment="1" applyProtection="1">
      <alignment horizontal="center" vertical="center" shrinkToFit="1"/>
      <protection hidden="1" locked="0"/>
    </xf>
    <xf numFmtId="49" fontId="7" fillId="32" borderId="0" xfId="0" applyNumberFormat="1" applyFont="1" applyFill="1" applyBorder="1" applyAlignment="1" applyProtection="1">
      <alignment horizontal="left" vertical="center"/>
      <protection hidden="1" locked="0"/>
    </xf>
    <xf numFmtId="179" fontId="6" fillId="34" borderId="12" xfId="61" applyNumberFormat="1" applyFont="1" applyFill="1" applyBorder="1" applyAlignment="1" applyProtection="1">
      <alignment horizontal="center" vertical="center" shrinkToFit="1"/>
      <protection hidden="1" locked="0"/>
    </xf>
    <xf numFmtId="0" fontId="6" fillId="33" borderId="22" xfId="0" applyFont="1" applyFill="1" applyBorder="1" applyAlignment="1" applyProtection="1">
      <alignment vertical="center" wrapText="1"/>
      <protection hidden="1" locked="0"/>
    </xf>
    <xf numFmtId="49" fontId="6" fillId="33" borderId="22" xfId="0" applyNumberFormat="1" applyFont="1" applyFill="1" applyBorder="1" applyAlignment="1" applyProtection="1">
      <alignment horizontal="center" vertical="center"/>
      <protection hidden="1" locked="0"/>
    </xf>
    <xf numFmtId="0" fontId="7" fillId="32" borderId="0" xfId="0" applyFont="1" applyFill="1" applyBorder="1" applyAlignment="1" applyProtection="1">
      <alignment horizontal="left" vertical="center"/>
      <protection hidden="1" locked="0"/>
    </xf>
    <xf numFmtId="179" fontId="6" fillId="32" borderId="0" xfId="0" applyNumberFormat="1" applyFont="1" applyFill="1" applyBorder="1" applyAlignment="1" applyProtection="1">
      <alignment horizontal="left" vertical="center"/>
      <protection hidden="1" locked="0"/>
    </xf>
    <xf numFmtId="0" fontId="37" fillId="32" borderId="22" xfId="0" applyFont="1" applyFill="1" applyBorder="1" applyAlignment="1" applyProtection="1">
      <alignment vertical="center" wrapText="1"/>
      <protection hidden="1" locked="0"/>
    </xf>
    <xf numFmtId="0" fontId="7" fillId="32" borderId="0" xfId="0" applyFont="1" applyFill="1" applyBorder="1" applyAlignment="1" applyProtection="1">
      <alignment vertical="center" wrapText="1"/>
      <protection hidden="1" locked="0"/>
    </xf>
    <xf numFmtId="0" fontId="12" fillId="32" borderId="0" xfId="0" applyFont="1" applyFill="1" applyBorder="1" applyAlignment="1" applyProtection="1">
      <alignment horizontal="left" vertical="center" wrapText="1"/>
      <protection hidden="1" locked="0"/>
    </xf>
    <xf numFmtId="196" fontId="6" fillId="34" borderId="10" xfId="61" applyNumberFormat="1" applyFont="1" applyFill="1" applyBorder="1" applyAlignment="1" applyProtection="1">
      <alignment horizontal="center" vertical="center" shrinkToFit="1"/>
      <protection hidden="1" locked="0"/>
    </xf>
    <xf numFmtId="179" fontId="6" fillId="32" borderId="0" xfId="0" applyNumberFormat="1" applyFont="1" applyFill="1" applyBorder="1" applyAlignment="1" applyProtection="1" quotePrefix="1">
      <alignment horizontal="left" vertical="center"/>
      <protection hidden="1" locked="0"/>
    </xf>
    <xf numFmtId="179" fontId="6" fillId="33" borderId="11" xfId="61" applyNumberFormat="1" applyFont="1" applyFill="1" applyBorder="1" applyAlignment="1" applyProtection="1">
      <alignment horizontal="center" vertical="center" shrinkToFit="1"/>
      <protection hidden="1" locked="0"/>
    </xf>
    <xf numFmtId="179" fontId="13" fillId="33" borderId="11" xfId="0" applyNumberFormat="1" applyFont="1" applyFill="1" applyBorder="1" applyAlignment="1" applyProtection="1">
      <alignment horizontal="left" vertical="center"/>
      <protection hidden="1" locked="0"/>
    </xf>
    <xf numFmtId="179" fontId="13" fillId="34" borderId="11" xfId="0" applyNumberFormat="1" applyFont="1" applyFill="1" applyBorder="1" applyAlignment="1" applyProtection="1">
      <alignment horizontal="center" vertical="center"/>
      <protection hidden="1" locked="0"/>
    </xf>
    <xf numFmtId="179" fontId="6" fillId="34" borderId="25" xfId="61" applyNumberFormat="1" applyFont="1" applyFill="1" applyBorder="1" applyAlignment="1" applyProtection="1">
      <alignment horizontal="center" vertical="center" shrinkToFit="1"/>
      <protection hidden="1" locked="0"/>
    </xf>
    <xf numFmtId="179" fontId="6" fillId="32" borderId="0" xfId="0" applyNumberFormat="1" applyFont="1" applyFill="1" applyBorder="1" applyAlignment="1" applyProtection="1">
      <alignment horizontal="center" vertical="center"/>
      <protection hidden="1" locked="0"/>
    </xf>
    <xf numFmtId="179" fontId="6" fillId="33" borderId="12" xfId="61" applyNumberFormat="1" applyFont="1" applyFill="1" applyBorder="1" applyAlignment="1" applyProtection="1">
      <alignment horizontal="center" vertical="center" shrinkToFit="1"/>
      <protection hidden="1" locked="0"/>
    </xf>
    <xf numFmtId="0" fontId="7" fillId="32" borderId="22" xfId="0" applyFont="1" applyFill="1" applyBorder="1" applyAlignment="1" applyProtection="1">
      <alignment horizontal="left" vertical="center" wrapText="1"/>
      <protection hidden="1" locked="0"/>
    </xf>
    <xf numFmtId="179" fontId="6" fillId="32" borderId="0" xfId="0" applyNumberFormat="1" applyFont="1" applyFill="1" applyBorder="1" applyAlignment="1" applyProtection="1">
      <alignment horizontal="left" vertical="center" shrinkToFit="1"/>
      <protection hidden="1" locked="0"/>
    </xf>
    <xf numFmtId="0" fontId="6" fillId="33" borderId="0" xfId="0" applyFont="1" applyFill="1" applyBorder="1" applyAlignment="1" applyProtection="1">
      <alignment vertical="center"/>
      <protection hidden="1" locked="0"/>
    </xf>
    <xf numFmtId="49" fontId="6" fillId="33" borderId="0" xfId="0" applyNumberFormat="1" applyFont="1" applyFill="1" applyBorder="1" applyAlignment="1" applyProtection="1">
      <alignment horizontal="center" vertical="center"/>
      <protection hidden="1" locked="0"/>
    </xf>
    <xf numFmtId="169" fontId="6" fillId="33" borderId="0" xfId="61" applyNumberFormat="1" applyFont="1" applyFill="1" applyBorder="1" applyAlignment="1" applyProtection="1">
      <alignment horizontal="center" vertical="center" shrinkToFit="1"/>
      <protection hidden="1" locked="0"/>
    </xf>
    <xf numFmtId="179" fontId="6" fillId="32" borderId="0" xfId="0" applyNumberFormat="1" applyFont="1" applyFill="1" applyBorder="1" applyAlignment="1" applyProtection="1">
      <alignment horizontal="left" vertical="top" shrinkToFit="1"/>
      <protection hidden="1" locked="0"/>
    </xf>
    <xf numFmtId="0" fontId="0" fillId="33" borderId="0" xfId="0" applyFill="1" applyBorder="1" applyAlignment="1" applyProtection="1">
      <alignment horizontal="left" vertical="center"/>
      <protection hidden="1" locked="0"/>
    </xf>
    <xf numFmtId="0" fontId="0" fillId="32" borderId="0" xfId="0" applyFont="1" applyFill="1" applyBorder="1" applyAlignment="1" applyProtection="1">
      <alignment horizontal="left" vertical="center"/>
      <protection hidden="1" locked="0"/>
    </xf>
    <xf numFmtId="0" fontId="0" fillId="32" borderId="0" xfId="0" applyFill="1" applyBorder="1" applyAlignment="1" applyProtection="1">
      <alignment horizontal="left" vertical="center"/>
      <protection hidden="1" locked="0"/>
    </xf>
    <xf numFmtId="0" fontId="2" fillId="33"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protection hidden="1" locked="0"/>
    </xf>
    <xf numFmtId="0" fontId="3" fillId="33" borderId="0" xfId="0" applyFont="1" applyFill="1" applyBorder="1" applyAlignment="1" applyProtection="1">
      <alignment vertical="center"/>
      <protection hidden="1"/>
    </xf>
    <xf numFmtId="0" fontId="59" fillId="35" borderId="0" xfId="0" applyFont="1" applyFill="1" applyAlignment="1">
      <alignment/>
    </xf>
    <xf numFmtId="0" fontId="48" fillId="33" borderId="0" xfId="53" applyFont="1" applyFill="1" applyBorder="1" applyAlignment="1" applyProtection="1">
      <alignment horizontal="left" vertical="top" wrapText="1"/>
      <protection/>
    </xf>
    <xf numFmtId="0" fontId="48" fillId="33" borderId="0" xfId="53" applyFont="1" applyFill="1" applyAlignment="1">
      <alignment horizontal="left" vertical="top" wrapText="1"/>
      <protection/>
    </xf>
    <xf numFmtId="174" fontId="2" fillId="33" borderId="0" xfId="0" applyNumberFormat="1" applyFont="1" applyFill="1" applyBorder="1" applyAlignment="1" applyProtection="1">
      <alignment horizontal="left" vertical="center"/>
      <protection locked="0"/>
    </xf>
    <xf numFmtId="0" fontId="6" fillId="33" borderId="15" xfId="0" applyFont="1" applyFill="1" applyBorder="1" applyAlignment="1" applyProtection="1" quotePrefix="1">
      <alignment horizontal="left" vertical="center" wrapText="1" indent="1"/>
      <protection hidden="1"/>
    </xf>
    <xf numFmtId="0" fontId="6" fillId="33" borderId="16"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quotePrefix="1">
      <alignment horizontal="left" vertical="center" wrapText="1" indent="1"/>
      <protection hidden="1"/>
    </xf>
    <xf numFmtId="0" fontId="6" fillId="33" borderId="21" xfId="0" applyFont="1" applyFill="1" applyBorder="1" applyAlignment="1" applyProtection="1" quotePrefix="1">
      <alignment horizontal="left" vertical="center" wrapText="1" indent="1"/>
      <protection hidden="1"/>
    </xf>
    <xf numFmtId="0" fontId="6" fillId="33" borderId="14" xfId="0" applyFont="1" applyFill="1" applyBorder="1" applyAlignment="1" applyProtection="1" quotePrefix="1">
      <alignment horizontal="left" vertical="center" wrapText="1" indent="1"/>
      <protection hidden="1"/>
    </xf>
    <xf numFmtId="0" fontId="6" fillId="33" borderId="19" xfId="0" applyFont="1" applyFill="1" applyBorder="1" applyAlignment="1" applyProtection="1" quotePrefix="1">
      <alignment horizontal="left" vertical="center" wrapText="1" indent="1"/>
      <protection hidden="1"/>
    </xf>
    <xf numFmtId="0" fontId="6" fillId="33" borderId="15" xfId="0" applyFont="1" applyFill="1" applyBorder="1" applyAlignment="1" applyProtection="1" quotePrefix="1">
      <alignment horizontal="left" vertical="center" wrapText="1"/>
      <protection hidden="1"/>
    </xf>
    <xf numFmtId="0" fontId="6" fillId="33" borderId="16" xfId="0" applyFont="1" applyFill="1" applyBorder="1" applyAlignment="1" applyProtection="1" quotePrefix="1">
      <alignment horizontal="left" vertical="center" wrapText="1"/>
      <protection hidden="1"/>
    </xf>
    <xf numFmtId="0" fontId="6" fillId="33" borderId="17" xfId="0" applyFont="1" applyFill="1" applyBorder="1" applyAlignment="1" applyProtection="1" quotePrefix="1">
      <alignment horizontal="left" vertical="center" wrapText="1"/>
      <protection hidden="1"/>
    </xf>
    <xf numFmtId="0" fontId="9" fillId="33" borderId="16" xfId="0" applyFont="1" applyFill="1" applyBorder="1" applyAlignment="1" applyProtection="1" quotePrefix="1">
      <alignment horizontal="center" vertical="center"/>
      <protection hidden="1"/>
    </xf>
    <xf numFmtId="0" fontId="6" fillId="33" borderId="18" xfId="0" applyFont="1" applyFill="1" applyBorder="1" applyAlignment="1" applyProtection="1">
      <alignment horizontal="left" vertical="center" wrapText="1" indent="2"/>
      <protection hidden="1"/>
    </xf>
    <xf numFmtId="0" fontId="6" fillId="33" borderId="20" xfId="0" applyFont="1" applyFill="1" applyBorder="1" applyAlignment="1" applyProtection="1">
      <alignment horizontal="left" vertical="center" wrapText="1" indent="2"/>
      <protection hidden="1"/>
    </xf>
    <xf numFmtId="0" fontId="6" fillId="33" borderId="24" xfId="0" applyFont="1" applyFill="1" applyBorder="1" applyAlignment="1" applyProtection="1">
      <alignment horizontal="left" vertical="center" wrapText="1" indent="2"/>
      <protection hidden="1"/>
    </xf>
    <xf numFmtId="0" fontId="7" fillId="33" borderId="15" xfId="0" applyFont="1" applyFill="1" applyBorder="1" applyAlignment="1" applyProtection="1" quotePrefix="1">
      <alignment horizontal="left" vertical="center" wrapText="1"/>
      <protection hidden="1"/>
    </xf>
    <xf numFmtId="0" fontId="7" fillId="33" borderId="16" xfId="0" applyFont="1" applyFill="1" applyBorder="1" applyAlignment="1" applyProtection="1" quotePrefix="1">
      <alignment horizontal="left" vertical="center" wrapText="1"/>
      <protection hidden="1"/>
    </xf>
    <xf numFmtId="0" fontId="7" fillId="33" borderId="17" xfId="0" applyFont="1" applyFill="1" applyBorder="1" applyAlignment="1" applyProtection="1" quotePrefix="1">
      <alignment horizontal="left" vertical="center" wrapText="1"/>
      <protection hidden="1"/>
    </xf>
    <xf numFmtId="0" fontId="7" fillId="33" borderId="15"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7" xfId="0" applyFont="1" applyFill="1" applyBorder="1" applyAlignment="1" applyProtection="1" quotePrefix="1">
      <alignment horizontal="left" vertical="center" wrapText="1"/>
      <protection/>
    </xf>
    <xf numFmtId="0" fontId="6" fillId="33" borderId="18" xfId="0" applyFont="1" applyFill="1" applyBorder="1" applyAlignment="1" applyProtection="1" quotePrefix="1">
      <alignment horizontal="left" vertical="center" wrapText="1"/>
      <protection hidden="1"/>
    </xf>
    <xf numFmtId="0" fontId="6" fillId="33" borderId="20" xfId="0" applyFont="1" applyFill="1" applyBorder="1" applyAlignment="1" applyProtection="1" quotePrefix="1">
      <alignment horizontal="left" vertical="center" wrapText="1"/>
      <protection hidden="1"/>
    </xf>
    <xf numFmtId="0" fontId="6" fillId="33" borderId="24" xfId="0" applyFont="1" applyFill="1" applyBorder="1" applyAlignment="1" applyProtection="1" quotePrefix="1">
      <alignment horizontal="left" vertical="center" wrapText="1"/>
      <protection hidden="1"/>
    </xf>
    <xf numFmtId="0" fontId="2" fillId="33" borderId="14"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protection locked="0"/>
    </xf>
    <xf numFmtId="180" fontId="2" fillId="33" borderId="14" xfId="0" applyNumberFormat="1" applyFont="1" applyFill="1" applyBorder="1" applyAlignment="1" applyProtection="1">
      <alignment horizontal="center"/>
      <protection locked="0"/>
    </xf>
    <xf numFmtId="0" fontId="6" fillId="33" borderId="18" xfId="0" applyFont="1" applyFill="1" applyBorder="1" applyAlignment="1" applyProtection="1">
      <alignment horizontal="left"/>
      <protection locked="0"/>
    </xf>
    <xf numFmtId="0" fontId="6" fillId="33" borderId="20" xfId="0" applyFont="1" applyFill="1" applyBorder="1" applyAlignment="1" applyProtection="1">
      <alignment horizontal="left"/>
      <protection locked="0"/>
    </xf>
    <xf numFmtId="0" fontId="6" fillId="33" borderId="18" xfId="0" applyNumberFormat="1" applyFont="1" applyFill="1" applyBorder="1" applyAlignment="1" applyProtection="1">
      <alignment horizontal="left" wrapText="1"/>
      <protection locked="0"/>
    </xf>
    <xf numFmtId="0" fontId="6" fillId="33" borderId="20" xfId="0" applyNumberFormat="1" applyFont="1" applyFill="1" applyBorder="1" applyAlignment="1" applyProtection="1">
      <alignment horizontal="left" wrapText="1"/>
      <protection locked="0"/>
    </xf>
    <xf numFmtId="0" fontId="6" fillId="33" borderId="24" xfId="0" applyNumberFormat="1" applyFont="1" applyFill="1" applyBorder="1" applyAlignment="1" applyProtection="1">
      <alignment horizontal="left" wrapText="1"/>
      <protection locked="0"/>
    </xf>
    <xf numFmtId="0" fontId="6" fillId="33" borderId="21" xfId="0" applyFont="1" applyFill="1" applyBorder="1" applyAlignment="1" applyProtection="1" quotePrefix="1">
      <alignment horizontal="left" vertical="center" wrapText="1"/>
      <protection hidden="1"/>
    </xf>
    <xf numFmtId="0" fontId="6" fillId="33" borderId="14" xfId="0" applyFont="1" applyFill="1" applyBorder="1" applyAlignment="1" applyProtection="1" quotePrefix="1">
      <alignment vertical="center" wrapText="1"/>
      <protection hidden="1"/>
    </xf>
    <xf numFmtId="0" fontId="6" fillId="33" borderId="19" xfId="0" applyFont="1" applyFill="1" applyBorder="1" applyAlignment="1" applyProtection="1" quotePrefix="1">
      <alignment vertical="center" wrapText="1"/>
      <protection hidden="1"/>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7" fillId="33" borderId="18" xfId="0" applyFont="1" applyFill="1" applyBorder="1" applyAlignment="1" applyProtection="1" quotePrefix="1">
      <alignment horizontal="left" vertical="center" wrapText="1"/>
      <protection hidden="1"/>
    </xf>
    <xf numFmtId="0" fontId="7" fillId="33" borderId="20" xfId="0" applyFont="1" applyFill="1" applyBorder="1" applyAlignment="1" applyProtection="1" quotePrefix="1">
      <alignment horizontal="left" vertical="center" wrapText="1"/>
      <protection hidden="1"/>
    </xf>
    <xf numFmtId="0" fontId="7" fillId="33" borderId="24" xfId="0" applyFont="1" applyFill="1" applyBorder="1" applyAlignment="1" applyProtection="1" quotePrefix="1">
      <alignment horizontal="left" vertical="center" wrapText="1"/>
      <protection hidden="1"/>
    </xf>
    <xf numFmtId="0" fontId="11" fillId="33" borderId="14" xfId="0" applyFont="1" applyFill="1" applyBorder="1" applyAlignment="1" applyProtection="1">
      <alignment horizontal="left" vertical="center"/>
      <protection hidden="1"/>
    </xf>
    <xf numFmtId="0" fontId="6" fillId="33" borderId="15" xfId="0" applyFont="1" applyFill="1" applyBorder="1" applyAlignment="1" applyProtection="1">
      <alignment horizontal="left" vertical="center" wrapText="1" indent="2"/>
      <protection hidden="1"/>
    </xf>
    <xf numFmtId="0" fontId="6" fillId="33" borderId="16" xfId="0" applyFont="1" applyFill="1" applyBorder="1" applyAlignment="1" applyProtection="1">
      <alignment horizontal="left" vertical="center" wrapText="1" indent="2"/>
      <protection hidden="1"/>
    </xf>
    <xf numFmtId="0" fontId="6" fillId="33" borderId="17" xfId="0" applyFont="1" applyFill="1" applyBorder="1" applyAlignment="1" applyProtection="1">
      <alignment horizontal="left" vertical="center" wrapText="1" indent="2"/>
      <protection hidden="1"/>
    </xf>
    <xf numFmtId="0" fontId="7" fillId="32" borderId="0" xfId="0" applyFont="1" applyFill="1" applyBorder="1" applyAlignment="1" applyProtection="1">
      <alignment horizontal="center" vertical="center" wrapText="1"/>
      <protection locked="0"/>
    </xf>
    <xf numFmtId="0" fontId="12" fillId="33" borderId="18" xfId="0" applyFont="1" applyFill="1" applyBorder="1" applyAlignment="1" applyProtection="1">
      <alignment horizontal="center" vertical="center" wrapText="1"/>
      <protection hidden="1"/>
    </xf>
    <xf numFmtId="0" fontId="12" fillId="33" borderId="20" xfId="0" applyFont="1" applyFill="1" applyBorder="1" applyAlignment="1" applyProtection="1">
      <alignment horizontal="center" vertical="center" wrapText="1"/>
      <protection hidden="1"/>
    </xf>
    <xf numFmtId="0" fontId="12" fillId="33" borderId="24" xfId="0" applyFont="1" applyFill="1" applyBorder="1" applyAlignment="1" applyProtection="1">
      <alignment horizontal="center" vertical="center" wrapText="1"/>
      <protection hidden="1"/>
    </xf>
    <xf numFmtId="0" fontId="6" fillId="32" borderId="0" xfId="0"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left" vertical="center" wrapText="1"/>
      <protection hidden="1"/>
    </xf>
    <xf numFmtId="49" fontId="17" fillId="32" borderId="22" xfId="0" applyNumberFormat="1" applyFont="1" applyFill="1" applyBorder="1" applyAlignment="1" applyProtection="1">
      <alignment horizontal="left" vertical="center" wrapText="1"/>
      <protection hidden="1"/>
    </xf>
    <xf numFmtId="49" fontId="17" fillId="32" borderId="0" xfId="0" applyNumberFormat="1" applyFont="1" applyFill="1" applyBorder="1" applyAlignment="1" applyProtection="1">
      <alignment horizontal="left" vertical="center" wrapText="1"/>
      <protection hidden="1"/>
    </xf>
    <xf numFmtId="0" fontId="12" fillId="33" borderId="10" xfId="0" applyFont="1" applyFill="1" applyBorder="1" applyAlignment="1" applyProtection="1" quotePrefix="1">
      <alignment horizontal="center" vertical="center"/>
      <protection hidden="1"/>
    </xf>
    <xf numFmtId="0" fontId="7" fillId="33" borderId="18" xfId="0" applyFont="1" applyFill="1" applyBorder="1" applyAlignment="1" applyProtection="1">
      <alignment horizontal="left" vertical="center" wrapText="1"/>
      <protection locked="0"/>
    </xf>
    <xf numFmtId="0" fontId="7" fillId="33" borderId="20" xfId="0" applyFont="1" applyFill="1" applyBorder="1" applyAlignment="1" applyProtection="1">
      <alignment horizontal="left" vertical="center" wrapText="1"/>
      <protection locked="0"/>
    </xf>
    <xf numFmtId="0" fontId="7" fillId="33" borderId="24"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left" vertical="center" wrapText="1" indent="2"/>
      <protection locked="0"/>
    </xf>
    <xf numFmtId="0" fontId="6" fillId="33" borderId="22" xfId="0" applyFont="1" applyFill="1" applyBorder="1" applyAlignment="1" applyProtection="1" quotePrefix="1">
      <alignment horizontal="left" vertical="center" wrapText="1"/>
      <protection hidden="1"/>
    </xf>
    <xf numFmtId="0" fontId="6" fillId="33" borderId="0" xfId="0" applyFont="1" applyFill="1" applyBorder="1" applyAlignment="1" applyProtection="1" quotePrefix="1">
      <alignment horizontal="left" vertical="center" wrapText="1"/>
      <protection hidden="1"/>
    </xf>
    <xf numFmtId="0" fontId="6" fillId="33" borderId="26" xfId="0" applyFont="1" applyFill="1" applyBorder="1" applyAlignment="1" applyProtection="1" quotePrefix="1">
      <alignment horizontal="left" vertical="center" wrapText="1"/>
      <protection hidden="1"/>
    </xf>
    <xf numFmtId="0" fontId="6" fillId="33" borderId="22" xfId="0" applyFont="1" applyFill="1" applyBorder="1" applyAlignment="1" applyProtection="1" quotePrefix="1">
      <alignment horizontal="left" vertical="center" wrapText="1" indent="1"/>
      <protection hidden="1"/>
    </xf>
    <xf numFmtId="0" fontId="6" fillId="33" borderId="0" xfId="0" applyFont="1" applyFill="1" applyBorder="1" applyAlignment="1" applyProtection="1" quotePrefix="1">
      <alignment horizontal="left" vertical="center" wrapText="1" indent="1"/>
      <protection hidden="1"/>
    </xf>
    <xf numFmtId="0" fontId="6" fillId="33" borderId="26" xfId="0" applyFont="1" applyFill="1" applyBorder="1" applyAlignment="1" applyProtection="1" quotePrefix="1">
      <alignment horizontal="left" vertical="center" wrapText="1" indent="1"/>
      <protection hidden="1"/>
    </xf>
    <xf numFmtId="49" fontId="38" fillId="32" borderId="22"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7" fillId="33" borderId="18"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7" fillId="33" borderId="24" xfId="0" applyFont="1" applyFill="1" applyBorder="1" applyAlignment="1" applyProtection="1">
      <alignment horizontal="center" vertical="center"/>
      <protection hidden="1"/>
    </xf>
    <xf numFmtId="0" fontId="6" fillId="33" borderId="15" xfId="0" applyFont="1" applyFill="1" applyBorder="1" applyAlignment="1" applyProtection="1" quotePrefix="1">
      <alignment horizontal="left" vertical="center" wrapText="1"/>
      <protection locked="0"/>
    </xf>
    <xf numFmtId="0" fontId="6" fillId="33" borderId="16"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12" fillId="33" borderId="18" xfId="0" applyFont="1" applyFill="1" applyBorder="1" applyAlignment="1" applyProtection="1" quotePrefix="1">
      <alignment horizontal="center" vertical="center"/>
      <protection hidden="1"/>
    </xf>
    <xf numFmtId="0" fontId="12" fillId="33" borderId="20" xfId="0" applyFont="1" applyFill="1" applyBorder="1" applyAlignment="1" applyProtection="1" quotePrefix="1">
      <alignment horizontal="center" vertical="center"/>
      <protection hidden="1"/>
    </xf>
    <xf numFmtId="0" fontId="12" fillId="33" borderId="24" xfId="0" applyFont="1" applyFill="1" applyBorder="1" applyAlignment="1" applyProtection="1" quotePrefix="1">
      <alignment horizontal="center" vertical="center"/>
      <protection hidden="1"/>
    </xf>
    <xf numFmtId="0" fontId="7" fillId="33" borderId="15" xfId="0" applyFont="1" applyFill="1" applyBorder="1" applyAlignment="1" applyProtection="1" quotePrefix="1">
      <alignment horizontal="left" vertical="center" wrapText="1"/>
      <protection locked="0"/>
    </xf>
    <xf numFmtId="0" fontId="7" fillId="33" borderId="16" xfId="0" applyFont="1" applyFill="1" applyBorder="1" applyAlignment="1" applyProtection="1" quotePrefix="1">
      <alignment horizontal="left" vertical="center" wrapText="1"/>
      <protection locked="0"/>
    </xf>
    <xf numFmtId="0" fontId="7" fillId="33" borderId="17" xfId="0" applyFont="1" applyFill="1" applyBorder="1" applyAlignment="1" applyProtection="1" quotePrefix="1">
      <alignment horizontal="left" vertical="center" wrapText="1"/>
      <protection locked="0"/>
    </xf>
    <xf numFmtId="0" fontId="7" fillId="32" borderId="11" xfId="0" applyFont="1" applyFill="1" applyBorder="1" applyAlignment="1" applyProtection="1">
      <alignment horizontal="center" vertical="center" wrapText="1"/>
      <protection hidden="1"/>
    </xf>
    <xf numFmtId="0" fontId="7" fillId="32" borderId="12" xfId="0" applyFont="1" applyFill="1" applyBorder="1" applyAlignment="1" applyProtection="1">
      <alignment horizontal="center" vertical="center" wrapText="1"/>
      <protection hidden="1"/>
    </xf>
    <xf numFmtId="0" fontId="6" fillId="33" borderId="18" xfId="0" applyFont="1" applyFill="1" applyBorder="1" applyAlignment="1" applyProtection="1" quotePrefix="1">
      <alignment horizontal="left" vertical="center" wrapText="1" indent="2"/>
      <protection hidden="1"/>
    </xf>
    <xf numFmtId="0" fontId="6" fillId="33" borderId="20" xfId="0" applyFont="1" applyFill="1" applyBorder="1" applyAlignment="1" applyProtection="1" quotePrefix="1">
      <alignment horizontal="left" vertical="center" wrapText="1" indent="2"/>
      <protection hidden="1"/>
    </xf>
    <xf numFmtId="0" fontId="6" fillId="33" borderId="24" xfId="0" applyFont="1" applyFill="1" applyBorder="1" applyAlignment="1" applyProtection="1" quotePrefix="1">
      <alignment horizontal="left" vertical="center" wrapText="1" indent="2"/>
      <protection hidden="1"/>
    </xf>
    <xf numFmtId="0" fontId="6" fillId="33" borderId="18" xfId="0" applyFont="1" applyFill="1" applyBorder="1" applyAlignment="1" applyProtection="1">
      <alignment horizontal="left" vertical="center" wrapText="1"/>
      <protection hidden="1"/>
    </xf>
    <xf numFmtId="0" fontId="6" fillId="33" borderId="20" xfId="0" applyFont="1" applyFill="1" applyBorder="1" applyAlignment="1" applyProtection="1">
      <alignment horizontal="left" vertical="center" wrapText="1"/>
      <protection hidden="1"/>
    </xf>
    <xf numFmtId="0" fontId="6" fillId="33" borderId="24" xfId="0" applyFont="1" applyFill="1" applyBorder="1" applyAlignment="1" applyProtection="1">
      <alignment horizontal="left" vertical="center" wrapText="1"/>
      <protection hidden="1"/>
    </xf>
    <xf numFmtId="0" fontId="6" fillId="33" borderId="21" xfId="0" applyFont="1" applyFill="1" applyBorder="1" applyAlignment="1" applyProtection="1" quotePrefix="1">
      <alignment horizontal="left" vertical="center" wrapText="1" indent="2"/>
      <protection hidden="1"/>
    </xf>
    <xf numFmtId="0" fontId="6" fillId="33" borderId="14" xfId="0" applyFont="1" applyFill="1" applyBorder="1" applyAlignment="1" applyProtection="1" quotePrefix="1">
      <alignment horizontal="left" vertical="center" wrapText="1" indent="2"/>
      <protection hidden="1"/>
    </xf>
    <xf numFmtId="0" fontId="6" fillId="33" borderId="19" xfId="0" applyFont="1" applyFill="1" applyBorder="1" applyAlignment="1" applyProtection="1" quotePrefix="1">
      <alignment horizontal="left" vertical="center" wrapText="1" indent="2"/>
      <protection hidden="1"/>
    </xf>
    <xf numFmtId="0" fontId="46" fillId="32" borderId="0" xfId="0" applyFont="1" applyFill="1" applyBorder="1" applyAlignment="1" applyProtection="1">
      <alignment horizontal="left" wrapText="1"/>
      <protection hidden="1"/>
    </xf>
    <xf numFmtId="0" fontId="27" fillId="32" borderId="0" xfId="0" applyFont="1" applyFill="1" applyBorder="1" applyAlignment="1" applyProtection="1">
      <alignment horizontal="left" wrapText="1"/>
      <protection hidden="1"/>
    </xf>
    <xf numFmtId="0" fontId="27" fillId="32" borderId="27" xfId="0" applyFont="1" applyFill="1" applyBorder="1" applyAlignment="1" applyProtection="1">
      <alignment horizontal="left" wrapText="1"/>
      <protection hidden="1"/>
    </xf>
    <xf numFmtId="0" fontId="7" fillId="32" borderId="19" xfId="0" applyFont="1" applyFill="1" applyBorder="1" applyAlignment="1" applyProtection="1">
      <alignment horizontal="center" vertical="center" wrapText="1"/>
      <protection hidden="1"/>
    </xf>
    <xf numFmtId="0" fontId="27" fillId="32" borderId="0" xfId="0" applyFont="1" applyFill="1" applyBorder="1" applyAlignment="1" applyProtection="1" quotePrefix="1">
      <alignment horizontal="right" vertical="center"/>
      <protection hidden="1"/>
    </xf>
    <xf numFmtId="0" fontId="27" fillId="32" borderId="26" xfId="0" applyFont="1" applyFill="1" applyBorder="1" applyAlignment="1" applyProtection="1" quotePrefix="1">
      <alignment horizontal="right" vertical="center"/>
      <protection hidden="1"/>
    </xf>
    <xf numFmtId="0" fontId="27" fillId="32" borderId="0" xfId="0" applyFont="1" applyFill="1" applyBorder="1" applyAlignment="1" applyProtection="1">
      <alignment horizontal="right" vertical="center"/>
      <protection hidden="1"/>
    </xf>
    <xf numFmtId="0" fontId="27" fillId="32" borderId="26" xfId="0" applyFont="1" applyFill="1" applyBorder="1" applyAlignment="1" applyProtection="1">
      <alignment horizontal="right" vertical="center"/>
      <protection hidden="1"/>
    </xf>
    <xf numFmtId="180" fontId="34" fillId="32" borderId="0" xfId="0" applyNumberFormat="1" applyFont="1" applyFill="1" applyBorder="1" applyAlignment="1" applyProtection="1">
      <alignment horizontal="left" vertical="center" indent="3"/>
      <protection hidden="1"/>
    </xf>
    <xf numFmtId="0" fontId="8" fillId="33" borderId="0" xfId="0" applyFont="1" applyFill="1" applyBorder="1" applyAlignment="1" applyProtection="1">
      <alignment horizontal="right"/>
      <protection locked="0"/>
    </xf>
    <xf numFmtId="1" fontId="6" fillId="33" borderId="18" xfId="0" applyNumberFormat="1" applyFont="1" applyFill="1" applyBorder="1" applyAlignment="1" applyProtection="1">
      <alignment horizontal="left" wrapText="1"/>
      <protection locked="0"/>
    </xf>
    <xf numFmtId="1" fontId="6" fillId="33" borderId="20" xfId="0" applyNumberFormat="1" applyFont="1" applyFill="1" applyBorder="1" applyAlignment="1" applyProtection="1">
      <alignment horizontal="left" wrapText="1"/>
      <protection locked="0"/>
    </xf>
    <xf numFmtId="1" fontId="6" fillId="33" borderId="24" xfId="0" applyNumberFormat="1" applyFont="1" applyFill="1" applyBorder="1" applyAlignment="1" applyProtection="1">
      <alignment horizontal="left" wrapText="1"/>
      <protection locked="0"/>
    </xf>
    <xf numFmtId="0" fontId="8" fillId="33" borderId="0" xfId="0" applyFont="1" applyFill="1" applyBorder="1" applyAlignment="1" applyProtection="1">
      <alignment horizontal="right" wrapText="1"/>
      <protection locked="0"/>
    </xf>
    <xf numFmtId="14" fontId="6" fillId="33" borderId="18" xfId="0" applyNumberFormat="1" applyFont="1" applyFill="1" applyBorder="1" applyAlignment="1" applyProtection="1">
      <alignment horizontal="center" vertical="center" shrinkToFit="1"/>
      <protection locked="0"/>
    </xf>
    <xf numFmtId="14" fontId="6" fillId="33" borderId="24" xfId="0" applyNumberFormat="1"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right" vertical="top" wrapText="1"/>
      <protection hidden="1"/>
    </xf>
    <xf numFmtId="186" fontId="6" fillId="33" borderId="21" xfId="0" applyNumberFormat="1" applyFont="1" applyFill="1" applyBorder="1" applyAlignment="1" applyProtection="1">
      <alignment horizontal="center" vertical="center"/>
      <protection locked="0"/>
    </xf>
    <xf numFmtId="186" fontId="6" fillId="33" borderId="14" xfId="0" applyNumberFormat="1" applyFont="1" applyFill="1" applyBorder="1" applyAlignment="1" applyProtection="1">
      <alignment horizontal="center" vertical="center"/>
      <protection locked="0"/>
    </xf>
    <xf numFmtId="186" fontId="6" fillId="33" borderId="19"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vertical="center"/>
      <protection hidden="1"/>
    </xf>
    <xf numFmtId="49" fontId="6" fillId="33" borderId="16" xfId="0" applyNumberFormat="1" applyFont="1" applyFill="1" applyBorder="1" applyAlignment="1" applyProtection="1">
      <alignment vertical="center"/>
      <protection hidden="1"/>
    </xf>
    <xf numFmtId="49" fontId="6" fillId="33" borderId="17" xfId="0" applyNumberFormat="1" applyFont="1" applyFill="1" applyBorder="1" applyAlignment="1" applyProtection="1">
      <alignment vertical="center"/>
      <protection hidden="1"/>
    </xf>
    <xf numFmtId="179" fontId="6" fillId="33" borderId="21" xfId="0" applyNumberFormat="1" applyFont="1" applyFill="1" applyBorder="1" applyAlignment="1" applyProtection="1">
      <alignment horizontal="center" vertical="center"/>
      <protection locked="0"/>
    </xf>
    <xf numFmtId="179" fontId="6" fillId="33" borderId="14" xfId="0" applyNumberFormat="1" applyFont="1" applyFill="1" applyBorder="1" applyAlignment="1" applyProtection="1">
      <alignment horizontal="center" vertical="center"/>
      <protection locked="0"/>
    </xf>
    <xf numFmtId="179" fontId="6" fillId="33" borderId="19" xfId="0" applyNumberFormat="1" applyFont="1" applyFill="1" applyBorder="1" applyAlignment="1" applyProtection="1">
      <alignment horizontal="center" vertical="center"/>
      <protection locked="0"/>
    </xf>
    <xf numFmtId="186" fontId="6" fillId="33" borderId="18" xfId="0" applyNumberFormat="1" applyFont="1" applyFill="1" applyBorder="1" applyAlignment="1" applyProtection="1">
      <alignment horizontal="center" vertical="center"/>
      <protection locked="0"/>
    </xf>
    <xf numFmtId="186" fontId="6" fillId="33" borderId="20" xfId="0" applyNumberFormat="1" applyFont="1" applyFill="1" applyBorder="1" applyAlignment="1" applyProtection="1">
      <alignment horizontal="center" vertical="center"/>
      <protection locked="0"/>
    </xf>
    <xf numFmtId="186" fontId="6" fillId="33" borderId="24" xfId="0" applyNumberFormat="1" applyFont="1" applyFill="1" applyBorder="1" applyAlignment="1" applyProtection="1">
      <alignment horizontal="center" vertical="center"/>
      <protection locked="0"/>
    </xf>
    <xf numFmtId="179" fontId="6" fillId="34" borderId="18" xfId="0" applyNumberFormat="1" applyFont="1" applyFill="1" applyBorder="1" applyAlignment="1" applyProtection="1">
      <alignment horizontal="center" vertical="center"/>
      <protection hidden="1"/>
    </xf>
    <xf numFmtId="179" fontId="6" fillId="34" borderId="20" xfId="0" applyNumberFormat="1" applyFont="1" applyFill="1" applyBorder="1" applyAlignment="1" applyProtection="1">
      <alignment horizontal="center" vertical="center"/>
      <protection hidden="1"/>
    </xf>
    <xf numFmtId="179" fontId="6" fillId="34" borderId="24" xfId="0" applyNumberFormat="1" applyFont="1" applyFill="1" applyBorder="1" applyAlignment="1" applyProtection="1">
      <alignment horizontal="center" vertical="center"/>
      <protection hidden="1"/>
    </xf>
    <xf numFmtId="187" fontId="6" fillId="34" borderId="18" xfId="0" applyNumberFormat="1" applyFont="1" applyFill="1" applyBorder="1" applyAlignment="1" applyProtection="1">
      <alignment horizontal="center" vertical="center"/>
      <protection hidden="1"/>
    </xf>
    <xf numFmtId="187" fontId="6" fillId="34" borderId="20" xfId="0" applyNumberFormat="1" applyFont="1" applyFill="1" applyBorder="1" applyAlignment="1" applyProtection="1">
      <alignment horizontal="center" vertical="center"/>
      <protection hidden="1"/>
    </xf>
    <xf numFmtId="187" fontId="6" fillId="34" borderId="24" xfId="0" applyNumberFormat="1" applyFont="1" applyFill="1" applyBorder="1" applyAlignment="1" applyProtection="1">
      <alignment horizontal="center" vertical="center"/>
      <protection hidden="1"/>
    </xf>
    <xf numFmtId="174" fontId="2" fillId="33" borderId="0" xfId="0" applyNumberFormat="1" applyFont="1" applyFill="1" applyBorder="1" applyAlignment="1" applyProtection="1">
      <alignment horizontal="left" vertical="center" indent="1"/>
      <protection locked="0"/>
    </xf>
    <xf numFmtId="0" fontId="12" fillId="33" borderId="11" xfId="0" applyFont="1" applyFill="1" applyBorder="1" applyAlignment="1" applyProtection="1">
      <alignment horizontal="center" vertical="center" wrapText="1"/>
      <protection hidden="1"/>
    </xf>
    <xf numFmtId="0" fontId="12" fillId="33" borderId="12" xfId="0" applyFont="1" applyFill="1" applyBorder="1" applyAlignment="1" applyProtection="1">
      <alignment horizontal="center" vertical="center" wrapText="1"/>
      <protection hidden="1"/>
    </xf>
    <xf numFmtId="179" fontId="6" fillId="33" borderId="18" xfId="0" applyNumberFormat="1" applyFont="1" applyFill="1" applyBorder="1" applyAlignment="1" applyProtection="1">
      <alignment horizontal="center" vertical="center"/>
      <protection locked="0"/>
    </xf>
    <xf numFmtId="179" fontId="6" fillId="33" borderId="20" xfId="0" applyNumberFormat="1" applyFont="1" applyFill="1" applyBorder="1" applyAlignment="1" applyProtection="1">
      <alignment horizontal="center" vertical="center"/>
      <protection locked="0"/>
    </xf>
    <xf numFmtId="179" fontId="6" fillId="33" borderId="24" xfId="0" applyNumberFormat="1" applyFont="1" applyFill="1" applyBorder="1" applyAlignment="1" applyProtection="1">
      <alignment horizontal="center" vertical="center"/>
      <protection locked="0"/>
    </xf>
    <xf numFmtId="49" fontId="17" fillId="32" borderId="22" xfId="0" applyNumberFormat="1" applyFont="1" applyFill="1" applyBorder="1" applyAlignment="1" applyProtection="1">
      <alignment horizontal="left" vertical="center" wrapText="1"/>
      <protection/>
    </xf>
    <xf numFmtId="49" fontId="17" fillId="32" borderId="0" xfId="0" applyNumberFormat="1" applyFont="1" applyFill="1" applyBorder="1" applyAlignment="1" applyProtection="1">
      <alignment horizontal="left" vertical="center" wrapText="1"/>
      <protection/>
    </xf>
    <xf numFmtId="179" fontId="6" fillId="33" borderId="21" xfId="0" applyNumberFormat="1" applyFont="1" applyFill="1" applyBorder="1" applyAlignment="1" applyProtection="1">
      <alignment horizontal="center"/>
      <protection locked="0"/>
    </xf>
    <xf numFmtId="179" fontId="6" fillId="33" borderId="14" xfId="0" applyNumberFormat="1" applyFont="1" applyFill="1" applyBorder="1" applyAlignment="1" applyProtection="1">
      <alignment horizontal="center"/>
      <protection locked="0"/>
    </xf>
    <xf numFmtId="179" fontId="6" fillId="33" borderId="19" xfId="0" applyNumberFormat="1" applyFont="1" applyFill="1" applyBorder="1" applyAlignment="1" applyProtection="1">
      <alignment horizontal="center"/>
      <protection locked="0"/>
    </xf>
    <xf numFmtId="49" fontId="6" fillId="33" borderId="15" xfId="0" applyNumberFormat="1"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horizontal="center" vertical="center" wrapText="1"/>
      <protection hidden="1"/>
    </xf>
    <xf numFmtId="49" fontId="6" fillId="33" borderId="17" xfId="0" applyNumberFormat="1" applyFont="1" applyFill="1" applyBorder="1" applyAlignment="1" applyProtection="1">
      <alignment horizontal="center" vertical="center" wrapText="1"/>
      <protection hidden="1"/>
    </xf>
    <xf numFmtId="186" fontId="6" fillId="34" borderId="18" xfId="0" applyNumberFormat="1" applyFont="1" applyFill="1" applyBorder="1" applyAlignment="1" applyProtection="1">
      <alignment horizontal="center" vertical="center"/>
      <protection hidden="1"/>
    </xf>
    <xf numFmtId="186" fontId="6" fillId="34" borderId="20" xfId="0" applyNumberFormat="1" applyFont="1" applyFill="1" applyBorder="1" applyAlignment="1" applyProtection="1">
      <alignment horizontal="center" vertical="center"/>
      <protection hidden="1"/>
    </xf>
    <xf numFmtId="186" fontId="6" fillId="34" borderId="24" xfId="0" applyNumberFormat="1" applyFont="1" applyFill="1" applyBorder="1" applyAlignment="1" applyProtection="1">
      <alignment horizontal="center" vertical="center"/>
      <protection hidden="1"/>
    </xf>
    <xf numFmtId="0" fontId="12" fillId="33" borderId="18" xfId="0" applyFont="1" applyFill="1" applyBorder="1" applyAlignment="1" applyProtection="1">
      <alignment horizontal="center" vertical="center"/>
      <protection hidden="1"/>
    </xf>
    <xf numFmtId="0" fontId="12" fillId="33" borderId="20" xfId="0" applyFont="1" applyFill="1" applyBorder="1" applyAlignment="1" applyProtection="1">
      <alignment horizontal="center" vertical="center"/>
      <protection hidden="1"/>
    </xf>
    <xf numFmtId="0" fontId="12" fillId="33" borderId="24" xfId="0" applyFont="1" applyFill="1" applyBorder="1" applyAlignment="1" applyProtection="1">
      <alignment horizontal="center" vertical="center"/>
      <protection hidden="1"/>
    </xf>
    <xf numFmtId="182" fontId="12" fillId="33" borderId="21" xfId="0" applyNumberFormat="1" applyFont="1" applyFill="1" applyBorder="1" applyAlignment="1" applyProtection="1" quotePrefix="1">
      <alignment horizontal="center" vertical="center" wrapText="1"/>
      <protection hidden="1"/>
    </xf>
    <xf numFmtId="182" fontId="12" fillId="33" borderId="14" xfId="0" applyNumberFormat="1" applyFont="1" applyFill="1" applyBorder="1" applyAlignment="1" applyProtection="1" quotePrefix="1">
      <alignment horizontal="center" vertical="center" wrapText="1"/>
      <protection hidden="1"/>
    </xf>
    <xf numFmtId="182" fontId="12" fillId="33" borderId="19" xfId="0" applyNumberFormat="1" applyFont="1" applyFill="1" applyBorder="1" applyAlignment="1" applyProtection="1" quotePrefix="1">
      <alignment horizontal="center" vertical="center" wrapText="1"/>
      <protection hidden="1"/>
    </xf>
    <xf numFmtId="182" fontId="7" fillId="33" borderId="14" xfId="0" applyNumberFormat="1" applyFont="1" applyFill="1" applyBorder="1" applyAlignment="1" applyProtection="1">
      <alignment horizontal="left" vertical="center"/>
      <protection hidden="1"/>
    </xf>
    <xf numFmtId="199" fontId="6" fillId="33" borderId="18" xfId="0" applyNumberFormat="1" applyFont="1" applyFill="1" applyBorder="1" applyAlignment="1" applyProtection="1">
      <alignment horizontal="center" vertical="center"/>
      <protection locked="0"/>
    </xf>
    <xf numFmtId="199" fontId="6" fillId="33" borderId="20" xfId="0" applyNumberFormat="1" applyFont="1" applyFill="1" applyBorder="1" applyAlignment="1" applyProtection="1">
      <alignment horizontal="center" vertical="center"/>
      <protection locked="0"/>
    </xf>
    <xf numFmtId="199" fontId="6" fillId="33" borderId="24" xfId="0" applyNumberFormat="1" applyFont="1" applyFill="1" applyBorder="1" applyAlignment="1" applyProtection="1">
      <alignment horizontal="center" vertical="center"/>
      <protection locked="0"/>
    </xf>
    <xf numFmtId="0" fontId="6" fillId="33" borderId="18" xfId="0" applyFont="1" applyFill="1" applyBorder="1" applyAlignment="1" applyProtection="1">
      <alignment horizontal="left"/>
      <protection hidden="1"/>
    </xf>
    <xf numFmtId="0" fontId="6" fillId="33" borderId="20" xfId="0" applyFont="1" applyFill="1" applyBorder="1" applyAlignment="1" applyProtection="1">
      <alignment horizontal="left"/>
      <protection hidden="1"/>
    </xf>
    <xf numFmtId="169" fontId="6" fillId="33" borderId="18" xfId="0" applyNumberFormat="1" applyFont="1" applyFill="1" applyBorder="1" applyAlignment="1" applyProtection="1">
      <alignment horizontal="left" wrapText="1"/>
      <protection hidden="1"/>
    </xf>
    <xf numFmtId="169" fontId="6" fillId="33" borderId="20" xfId="0" applyNumberFormat="1" applyFont="1" applyFill="1" applyBorder="1" applyAlignment="1" applyProtection="1">
      <alignment horizontal="left" wrapText="1"/>
      <protection hidden="1"/>
    </xf>
    <xf numFmtId="169" fontId="6" fillId="33" borderId="24" xfId="0" applyNumberFormat="1" applyFont="1" applyFill="1" applyBorder="1" applyAlignment="1" applyProtection="1">
      <alignment horizontal="left" wrapText="1"/>
      <protection hidden="1"/>
    </xf>
    <xf numFmtId="0" fontId="12" fillId="33" borderId="18"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2" fillId="33" borderId="24" xfId="0" applyFont="1" applyFill="1" applyBorder="1" applyAlignment="1" applyProtection="1">
      <alignment horizontal="center" vertical="center"/>
      <protection locked="0"/>
    </xf>
    <xf numFmtId="0" fontId="12" fillId="33" borderId="15" xfId="0" applyFont="1" applyFill="1" applyBorder="1" applyAlignment="1" applyProtection="1">
      <alignment horizontal="center" vertical="center"/>
      <protection hidden="1"/>
    </xf>
    <xf numFmtId="0" fontId="12" fillId="33" borderId="16" xfId="0" applyFont="1" applyFill="1" applyBorder="1" applyAlignment="1" applyProtection="1">
      <alignment horizontal="center" vertical="center"/>
      <protection hidden="1"/>
    </xf>
    <xf numFmtId="0" fontId="12" fillId="33" borderId="17" xfId="0" applyFont="1" applyFill="1" applyBorder="1" applyAlignment="1" applyProtection="1">
      <alignment horizontal="center" vertical="center"/>
      <protection hidden="1"/>
    </xf>
    <xf numFmtId="0" fontId="12" fillId="33" borderId="21" xfId="0" applyFont="1" applyFill="1" applyBorder="1" applyAlignment="1" applyProtection="1">
      <alignment horizontal="center" vertical="center"/>
      <protection hidden="1"/>
    </xf>
    <xf numFmtId="0" fontId="12" fillId="33" borderId="14" xfId="0" applyFont="1" applyFill="1" applyBorder="1" applyAlignment="1" applyProtection="1">
      <alignment horizontal="center" vertical="center"/>
      <protection hidden="1"/>
    </xf>
    <xf numFmtId="0" fontId="12" fillId="33" borderId="19"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169" fontId="6" fillId="33" borderId="18" xfId="0" applyNumberFormat="1" applyFont="1" applyFill="1" applyBorder="1" applyAlignment="1" applyProtection="1">
      <alignment wrapText="1"/>
      <protection hidden="1"/>
    </xf>
    <xf numFmtId="169" fontId="6" fillId="33" borderId="20" xfId="0" applyNumberFormat="1" applyFont="1" applyFill="1" applyBorder="1" applyAlignment="1" applyProtection="1">
      <alignment wrapText="1"/>
      <protection hidden="1"/>
    </xf>
    <xf numFmtId="169" fontId="6" fillId="33" borderId="24" xfId="0" applyNumberFormat="1" applyFont="1" applyFill="1" applyBorder="1" applyAlignment="1" applyProtection="1">
      <alignment wrapText="1"/>
      <protection hidden="1"/>
    </xf>
    <xf numFmtId="169" fontId="2" fillId="33" borderId="14" xfId="0" applyNumberFormat="1" applyFont="1" applyFill="1" applyBorder="1" applyAlignment="1" applyProtection="1">
      <alignment horizontal="center" vertical="center" shrinkToFit="1"/>
      <protection hidden="1"/>
    </xf>
    <xf numFmtId="0" fontId="8" fillId="33" borderId="0" xfId="0" applyFont="1" applyFill="1" applyBorder="1" applyAlignment="1" applyProtection="1">
      <alignment horizontal="right"/>
      <protection hidden="1"/>
    </xf>
    <xf numFmtId="0" fontId="6" fillId="33" borderId="21" xfId="0" applyFont="1" applyFill="1" applyBorder="1" applyAlignment="1" applyProtection="1">
      <alignment horizontal="left" vertical="center" wrapText="1" indent="1"/>
      <protection hidden="1"/>
    </xf>
    <xf numFmtId="0" fontId="6" fillId="33" borderId="14" xfId="0" applyFont="1" applyFill="1" applyBorder="1" applyAlignment="1" applyProtection="1">
      <alignment horizontal="left" vertical="center" wrapText="1" indent="1"/>
      <protection hidden="1"/>
    </xf>
    <xf numFmtId="0" fontId="6" fillId="33" borderId="19"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horizontal="left" vertical="center" indent="1"/>
      <protection hidden="1"/>
    </xf>
    <xf numFmtId="0" fontId="6" fillId="33" borderId="20" xfId="0" applyFont="1" applyFill="1" applyBorder="1" applyAlignment="1" applyProtection="1">
      <alignment horizontal="left" vertical="center" indent="1"/>
      <protection hidden="1"/>
    </xf>
    <xf numFmtId="0" fontId="6" fillId="33" borderId="24" xfId="0" applyFont="1" applyFill="1" applyBorder="1" applyAlignment="1" applyProtection="1">
      <alignment horizontal="left" vertical="center" indent="1"/>
      <protection hidden="1"/>
    </xf>
    <xf numFmtId="0" fontId="6" fillId="33" borderId="18" xfId="0" applyFont="1" applyFill="1" applyBorder="1" applyAlignment="1" applyProtection="1">
      <alignment horizontal="left" vertical="center" wrapText="1" indent="1"/>
      <protection hidden="1"/>
    </xf>
    <xf numFmtId="0" fontId="6" fillId="33" borderId="20" xfId="0" applyFont="1" applyFill="1" applyBorder="1" applyAlignment="1" applyProtection="1">
      <alignment horizontal="left" vertical="center" wrapText="1" indent="1"/>
      <protection hidden="1"/>
    </xf>
    <xf numFmtId="0" fontId="6" fillId="33" borderId="24" xfId="0" applyFont="1" applyFill="1" applyBorder="1" applyAlignment="1" applyProtection="1">
      <alignment horizontal="left" vertical="center" wrapText="1" indent="1"/>
      <protection hidden="1"/>
    </xf>
    <xf numFmtId="0" fontId="6" fillId="33" borderId="15" xfId="0" applyFont="1" applyFill="1" applyBorder="1" applyAlignment="1" applyProtection="1">
      <alignment horizontal="left" vertical="center" wrapText="1" indent="1"/>
      <protection hidden="1"/>
    </xf>
    <xf numFmtId="0" fontId="6" fillId="33" borderId="16" xfId="0" applyFont="1" applyFill="1" applyBorder="1" applyAlignment="1" applyProtection="1">
      <alignment horizontal="left" vertical="center" wrapText="1" indent="1"/>
      <protection hidden="1"/>
    </xf>
    <xf numFmtId="0" fontId="6" fillId="33" borderId="17"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vertical="center" wrapText="1"/>
      <protection hidden="1" locked="0"/>
    </xf>
    <xf numFmtId="0" fontId="0" fillId="0" borderId="20" xfId="0" applyBorder="1" applyAlignment="1" applyProtection="1">
      <alignment vertical="center" wrapText="1"/>
      <protection hidden="1" locked="0"/>
    </xf>
    <xf numFmtId="0" fontId="0" fillId="0" borderId="24" xfId="0" applyBorder="1" applyAlignment="1" applyProtection="1">
      <alignment vertical="center" wrapText="1"/>
      <protection hidden="1" locked="0"/>
    </xf>
    <xf numFmtId="179" fontId="6" fillId="33" borderId="18" xfId="61" applyNumberFormat="1" applyFont="1" applyFill="1" applyBorder="1" applyAlignment="1" applyProtection="1">
      <alignment horizontal="center" vertical="center" shrinkToFit="1"/>
      <protection hidden="1" locked="0"/>
    </xf>
    <xf numFmtId="179" fontId="6" fillId="33" borderId="24" xfId="61" applyNumberFormat="1" applyFont="1" applyFill="1" applyBorder="1" applyAlignment="1" applyProtection="1">
      <alignment horizontal="center" vertical="center" shrinkToFit="1"/>
      <protection hidden="1" locked="0"/>
    </xf>
    <xf numFmtId="179" fontId="6" fillId="34" borderId="11" xfId="61" applyNumberFormat="1" applyFont="1" applyFill="1" applyBorder="1" applyAlignment="1" applyProtection="1">
      <alignment horizontal="center" vertical="center" shrinkToFit="1"/>
      <protection hidden="1" locked="0"/>
    </xf>
    <xf numFmtId="179" fontId="6" fillId="34" borderId="12" xfId="61" applyNumberFormat="1" applyFont="1" applyFill="1" applyBorder="1" applyAlignment="1" applyProtection="1">
      <alignment horizontal="center" vertical="center" shrinkToFit="1"/>
      <protection hidden="1" locked="0"/>
    </xf>
    <xf numFmtId="196" fontId="6" fillId="34" borderId="18" xfId="61" applyNumberFormat="1" applyFont="1" applyFill="1" applyBorder="1" applyAlignment="1" applyProtection="1">
      <alignment horizontal="center" vertical="center" shrinkToFit="1"/>
      <protection hidden="1" locked="0"/>
    </xf>
    <xf numFmtId="196" fontId="6" fillId="34" borderId="24" xfId="61" applyNumberFormat="1" applyFont="1" applyFill="1" applyBorder="1" applyAlignment="1" applyProtection="1">
      <alignment horizontal="center" vertical="center" shrinkToFit="1"/>
      <protection hidden="1" locked="0"/>
    </xf>
    <xf numFmtId="179" fontId="6" fillId="34" borderId="18" xfId="61" applyNumberFormat="1" applyFont="1" applyFill="1" applyBorder="1" applyAlignment="1" applyProtection="1">
      <alignment horizontal="center" vertical="center" shrinkToFit="1"/>
      <protection hidden="1" locked="0"/>
    </xf>
    <xf numFmtId="179" fontId="6" fillId="34" borderId="24" xfId="61" applyNumberFormat="1" applyFont="1" applyFill="1" applyBorder="1" applyAlignment="1" applyProtection="1">
      <alignment horizontal="center" vertical="center" shrinkToFit="1"/>
      <protection hidden="1" locked="0"/>
    </xf>
    <xf numFmtId="179" fontId="6" fillId="33" borderId="11" xfId="61" applyNumberFormat="1" applyFont="1" applyFill="1" applyBorder="1" applyAlignment="1" applyProtection="1">
      <alignment horizontal="center" shrinkToFit="1"/>
      <protection hidden="1" locked="0"/>
    </xf>
    <xf numFmtId="179" fontId="6" fillId="33" borderId="12" xfId="61" applyNumberFormat="1" applyFont="1" applyFill="1" applyBorder="1" applyAlignment="1" applyProtection="1">
      <alignment horizontal="center" shrinkToFit="1"/>
      <protection hidden="1" locked="0"/>
    </xf>
    <xf numFmtId="179" fontId="6" fillId="33" borderId="15" xfId="61" applyNumberFormat="1" applyFont="1" applyFill="1" applyBorder="1" applyAlignment="1" applyProtection="1">
      <alignment horizontal="center" shrinkToFit="1"/>
      <protection hidden="1" locked="0"/>
    </xf>
    <xf numFmtId="179" fontId="6" fillId="33" borderId="17" xfId="61" applyNumberFormat="1" applyFont="1" applyFill="1" applyBorder="1" applyAlignment="1" applyProtection="1">
      <alignment horizontal="center" shrinkToFit="1"/>
      <protection hidden="1" locked="0"/>
    </xf>
    <xf numFmtId="179" fontId="6" fillId="33" borderId="21" xfId="61" applyNumberFormat="1" applyFont="1" applyFill="1" applyBorder="1" applyAlignment="1" applyProtection="1">
      <alignment horizontal="center" shrinkToFit="1"/>
      <protection hidden="1" locked="0"/>
    </xf>
    <xf numFmtId="179" fontId="6" fillId="33" borderId="19" xfId="61" applyNumberFormat="1" applyFont="1" applyFill="1" applyBorder="1" applyAlignment="1" applyProtection="1">
      <alignment horizontal="center" shrinkToFit="1"/>
      <protection hidden="1" locked="0"/>
    </xf>
    <xf numFmtId="0" fontId="12" fillId="33" borderId="18" xfId="0" applyFont="1" applyFill="1" applyBorder="1" applyAlignment="1" applyProtection="1">
      <alignment horizontal="center" vertical="center" wrapText="1"/>
      <protection hidden="1" locked="0"/>
    </xf>
    <xf numFmtId="0" fontId="12" fillId="33" borderId="24" xfId="0" applyFont="1" applyFill="1" applyBorder="1" applyAlignment="1" applyProtection="1">
      <alignment horizontal="center" vertical="center" wrapText="1"/>
      <protection hidden="1" locked="0"/>
    </xf>
    <xf numFmtId="186" fontId="6" fillId="34" borderId="11" xfId="61" applyNumberFormat="1" applyFont="1" applyFill="1" applyBorder="1" applyAlignment="1" applyProtection="1">
      <alignment horizontal="center" vertical="center" shrinkToFit="1"/>
      <protection hidden="1" locked="0"/>
    </xf>
    <xf numFmtId="186" fontId="6" fillId="34" borderId="12" xfId="61" applyNumberFormat="1" applyFont="1" applyFill="1" applyBorder="1" applyAlignment="1" applyProtection="1">
      <alignment horizontal="center" vertical="center" shrinkToFit="1"/>
      <protection hidden="1" locked="0"/>
    </xf>
    <xf numFmtId="179" fontId="6" fillId="34" borderId="21" xfId="61" applyNumberFormat="1" applyFont="1" applyFill="1" applyBorder="1" applyAlignment="1" applyProtection="1">
      <alignment horizontal="center" vertical="center" shrinkToFit="1"/>
      <protection hidden="1" locked="0"/>
    </xf>
    <xf numFmtId="179" fontId="6" fillId="34" borderId="19" xfId="61" applyNumberFormat="1" applyFont="1" applyFill="1" applyBorder="1" applyAlignment="1" applyProtection="1">
      <alignment horizontal="center" vertical="center" shrinkToFit="1"/>
      <protection hidden="1" locked="0"/>
    </xf>
    <xf numFmtId="186" fontId="6" fillId="34" borderId="15" xfId="61" applyNumberFormat="1" applyFont="1" applyFill="1" applyBorder="1" applyAlignment="1" applyProtection="1">
      <alignment horizontal="center" vertical="center" shrinkToFit="1"/>
      <protection hidden="1" locked="0"/>
    </xf>
    <xf numFmtId="186" fontId="6" fillId="34" borderId="17" xfId="61" applyNumberFormat="1" applyFont="1" applyFill="1" applyBorder="1" applyAlignment="1" applyProtection="1">
      <alignment horizontal="center" vertical="center" shrinkToFit="1"/>
      <protection hidden="1" locked="0"/>
    </xf>
    <xf numFmtId="186" fontId="6" fillId="34" borderId="21" xfId="61" applyNumberFormat="1" applyFont="1" applyFill="1" applyBorder="1" applyAlignment="1" applyProtection="1">
      <alignment horizontal="center" vertical="center" shrinkToFit="1"/>
      <protection hidden="1" locked="0"/>
    </xf>
    <xf numFmtId="186" fontId="6" fillId="34" borderId="19" xfId="61" applyNumberFormat="1" applyFont="1" applyFill="1" applyBorder="1" applyAlignment="1" applyProtection="1">
      <alignment horizontal="center" vertical="center" shrinkToFit="1"/>
      <protection hidden="1" locked="0"/>
    </xf>
    <xf numFmtId="179" fontId="6" fillId="33" borderId="15" xfId="61" applyNumberFormat="1" applyFont="1" applyFill="1" applyBorder="1" applyAlignment="1" applyProtection="1">
      <alignment horizontal="center" vertical="center" shrinkToFit="1"/>
      <protection hidden="1" locked="0"/>
    </xf>
    <xf numFmtId="179" fontId="6" fillId="33" borderId="17" xfId="61" applyNumberFormat="1" applyFont="1" applyFill="1" applyBorder="1" applyAlignment="1" applyProtection="1">
      <alignment horizontal="center" vertical="center" shrinkToFit="1"/>
      <protection hidden="1" locked="0"/>
    </xf>
    <xf numFmtId="49" fontId="6" fillId="33" borderId="11" xfId="0" applyNumberFormat="1" applyFont="1" applyFill="1" applyBorder="1" applyAlignment="1" applyProtection="1">
      <alignment horizontal="center" vertical="center"/>
      <protection hidden="1" locked="0"/>
    </xf>
    <xf numFmtId="49" fontId="6" fillId="33" borderId="12" xfId="0" applyNumberFormat="1" applyFont="1" applyFill="1" applyBorder="1" applyAlignment="1" applyProtection="1">
      <alignment horizontal="center" vertical="center"/>
      <protection hidden="1" locked="0"/>
    </xf>
    <xf numFmtId="0" fontId="6" fillId="33" borderId="20" xfId="0" applyFont="1" applyFill="1" applyBorder="1" applyAlignment="1" applyProtection="1">
      <alignment vertical="center" wrapText="1"/>
      <protection hidden="1" locked="0"/>
    </xf>
    <xf numFmtId="0" fontId="6" fillId="33" borderId="24" xfId="0" applyFont="1" applyFill="1" applyBorder="1" applyAlignment="1" applyProtection="1">
      <alignment vertical="center" wrapText="1"/>
      <protection hidden="1" locked="0"/>
    </xf>
    <xf numFmtId="184" fontId="6" fillId="34" borderId="20" xfId="0" applyNumberFormat="1" applyFont="1" applyFill="1" applyBorder="1" applyAlignment="1" applyProtection="1">
      <alignment horizontal="left" vertical="center" wrapText="1"/>
      <protection hidden="1" locked="0"/>
    </xf>
    <xf numFmtId="184" fontId="6" fillId="34" borderId="24" xfId="0" applyNumberFormat="1" applyFont="1" applyFill="1" applyBorder="1" applyAlignment="1" applyProtection="1">
      <alignment horizontal="left" vertical="center" wrapText="1"/>
      <protection hidden="1" locked="0"/>
    </xf>
    <xf numFmtId="0" fontId="6" fillId="33" borderId="21" xfId="0" applyFont="1" applyFill="1" applyBorder="1" applyAlignment="1" applyProtection="1">
      <alignment horizontal="left" vertical="center" wrapText="1" indent="1"/>
      <protection hidden="1" locked="0"/>
    </xf>
    <xf numFmtId="0" fontId="6" fillId="33" borderId="14" xfId="0" applyFont="1" applyFill="1" applyBorder="1" applyAlignment="1" applyProtection="1">
      <alignment horizontal="left" vertical="center" wrapText="1" indent="1"/>
      <protection hidden="1" locked="0"/>
    </xf>
    <xf numFmtId="0" fontId="6" fillId="33" borderId="19" xfId="0" applyFont="1" applyFill="1" applyBorder="1" applyAlignment="1" applyProtection="1">
      <alignment horizontal="left" vertical="center" wrapText="1" indent="1"/>
      <protection hidden="1" locked="0"/>
    </xf>
    <xf numFmtId="0" fontId="6" fillId="33" borderId="18" xfId="0" applyFont="1" applyFill="1" applyBorder="1" applyAlignment="1" applyProtection="1">
      <alignment horizontal="left" vertical="center" wrapText="1" indent="1"/>
      <protection hidden="1" locked="0"/>
    </xf>
    <xf numFmtId="0" fontId="6" fillId="33" borderId="20" xfId="0" applyFont="1" applyFill="1" applyBorder="1" applyAlignment="1" applyProtection="1">
      <alignment horizontal="left" vertical="center" wrapText="1" indent="1"/>
      <protection hidden="1" locked="0"/>
    </xf>
    <xf numFmtId="0" fontId="6" fillId="33" borderId="24" xfId="0" applyFont="1" applyFill="1" applyBorder="1" applyAlignment="1" applyProtection="1">
      <alignment horizontal="left" vertical="center" wrapText="1" indent="1"/>
      <protection hidden="1" locked="0"/>
    </xf>
    <xf numFmtId="0" fontId="6" fillId="33" borderId="15" xfId="0" applyFont="1" applyFill="1" applyBorder="1" applyAlignment="1" applyProtection="1">
      <alignment horizontal="left" vertical="center" wrapText="1" indent="1"/>
      <protection hidden="1" locked="0"/>
    </xf>
    <xf numFmtId="0" fontId="6" fillId="33" borderId="16" xfId="0" applyFont="1" applyFill="1" applyBorder="1" applyAlignment="1" applyProtection="1">
      <alignment horizontal="left" vertical="center" wrapText="1" indent="1"/>
      <protection hidden="1" locked="0"/>
    </xf>
    <xf numFmtId="0" fontId="6" fillId="33" borderId="17" xfId="0" applyFont="1" applyFill="1" applyBorder="1" applyAlignment="1" applyProtection="1">
      <alignment horizontal="left" vertical="center" wrapText="1" indent="1"/>
      <protection hidden="1" locked="0"/>
    </xf>
    <xf numFmtId="174" fontId="2" fillId="33" borderId="0" xfId="0" applyNumberFormat="1" applyFont="1" applyFill="1" applyBorder="1" applyAlignment="1" applyProtection="1">
      <alignment horizontal="left" vertical="center" indent="1"/>
      <protection hidden="1" locked="0"/>
    </xf>
    <xf numFmtId="0" fontId="11" fillId="33" borderId="14" xfId="0" applyFont="1" applyFill="1" applyBorder="1" applyAlignment="1" applyProtection="1">
      <alignment horizontal="left" vertical="center"/>
      <protection hidden="1" locked="0"/>
    </xf>
    <xf numFmtId="0" fontId="9" fillId="33" borderId="16" xfId="0" applyFont="1" applyFill="1" applyBorder="1" applyAlignment="1" applyProtection="1" quotePrefix="1">
      <alignment horizontal="center" vertical="center"/>
      <protection hidden="1" locked="0"/>
    </xf>
    <xf numFmtId="0" fontId="11" fillId="33" borderId="0" xfId="0" applyFont="1" applyFill="1" applyBorder="1" applyAlignment="1" applyProtection="1">
      <alignment horizontal="left" vertical="center"/>
      <protection hidden="1" locked="0"/>
    </xf>
    <xf numFmtId="0" fontId="12" fillId="33" borderId="20" xfId="0" applyFont="1" applyFill="1" applyBorder="1" applyAlignment="1" applyProtection="1">
      <alignment horizontal="center" vertical="center" wrapText="1"/>
      <protection hidden="1" locked="0"/>
    </xf>
    <xf numFmtId="0" fontId="12" fillId="33" borderId="18" xfId="0" applyFont="1" applyFill="1" applyBorder="1" applyAlignment="1" applyProtection="1">
      <alignment horizontal="center" vertical="center"/>
      <protection hidden="1" locked="0"/>
    </xf>
    <xf numFmtId="0" fontId="12" fillId="33" borderId="20" xfId="0" applyFont="1" applyFill="1" applyBorder="1" applyAlignment="1" applyProtection="1">
      <alignment horizontal="center" vertical="center"/>
      <protection hidden="1" locked="0"/>
    </xf>
    <xf numFmtId="0" fontId="12" fillId="33" borderId="24" xfId="0" applyFont="1" applyFill="1" applyBorder="1" applyAlignment="1" applyProtection="1">
      <alignment horizontal="center" vertical="center"/>
      <protection hidden="1" locked="0"/>
    </xf>
    <xf numFmtId="0" fontId="6" fillId="33" borderId="15" xfId="0" applyFont="1" applyFill="1" applyBorder="1" applyAlignment="1" applyProtection="1">
      <alignment vertical="center" wrapText="1"/>
      <protection hidden="1" locked="0"/>
    </xf>
    <xf numFmtId="0" fontId="6" fillId="33" borderId="16" xfId="0" applyFont="1" applyFill="1" applyBorder="1" applyAlignment="1" applyProtection="1">
      <alignment vertical="center" wrapText="1"/>
      <protection hidden="1" locked="0"/>
    </xf>
    <xf numFmtId="0" fontId="6" fillId="33" borderId="17" xfId="0" applyFont="1" applyFill="1" applyBorder="1" applyAlignment="1" applyProtection="1">
      <alignment vertical="center" wrapText="1"/>
      <protection hidden="1" locked="0"/>
    </xf>
    <xf numFmtId="0" fontId="6" fillId="33" borderId="15" xfId="0" applyFont="1" applyFill="1" applyBorder="1" applyAlignment="1" applyProtection="1" quotePrefix="1">
      <alignment horizontal="left" vertical="center" wrapText="1"/>
      <protection hidden="1" locked="0"/>
    </xf>
    <xf numFmtId="0" fontId="6" fillId="33" borderId="21" xfId="0" applyFont="1" applyFill="1" applyBorder="1" applyAlignment="1" applyProtection="1">
      <alignment vertical="center" wrapText="1"/>
      <protection hidden="1" locked="0"/>
    </xf>
    <xf numFmtId="0" fontId="6" fillId="33" borderId="14" xfId="0" applyFont="1" applyFill="1" applyBorder="1" applyAlignment="1" applyProtection="1">
      <alignment vertical="center" wrapText="1"/>
      <protection hidden="1" locked="0"/>
    </xf>
    <xf numFmtId="0" fontId="6" fillId="33" borderId="19" xfId="0" applyFont="1" applyFill="1" applyBorder="1" applyAlignment="1" applyProtection="1">
      <alignment vertical="center" wrapText="1"/>
      <protection hidden="1" locked="0"/>
    </xf>
    <xf numFmtId="184" fontId="6" fillId="34" borderId="21" xfId="0" applyNumberFormat="1" applyFont="1" applyFill="1" applyBorder="1" applyAlignment="1" applyProtection="1">
      <alignment horizontal="left" vertical="center" wrapText="1"/>
      <protection hidden="1" locked="0"/>
    </xf>
    <xf numFmtId="184" fontId="6" fillId="34" borderId="14" xfId="0" applyNumberFormat="1" applyFont="1" applyFill="1" applyBorder="1" applyAlignment="1" applyProtection="1">
      <alignment horizontal="left" vertical="center" wrapText="1"/>
      <protection hidden="1" locked="0"/>
    </xf>
    <xf numFmtId="184" fontId="6" fillId="34" borderId="19" xfId="0" applyNumberFormat="1" applyFont="1" applyFill="1" applyBorder="1" applyAlignment="1" applyProtection="1">
      <alignment horizontal="left" vertical="center" wrapText="1"/>
      <protection hidden="1" locked="0"/>
    </xf>
    <xf numFmtId="169" fontId="6" fillId="34" borderId="16" xfId="0" applyNumberFormat="1" applyFont="1" applyFill="1" applyBorder="1" applyAlignment="1" applyProtection="1">
      <alignment vertical="center" wrapText="1"/>
      <protection hidden="1" locked="0"/>
    </xf>
    <xf numFmtId="169" fontId="6" fillId="34" borderId="17" xfId="0" applyNumberFormat="1" applyFont="1" applyFill="1" applyBorder="1" applyAlignment="1" applyProtection="1">
      <alignment vertical="center" wrapText="1"/>
      <protection hidden="1" locked="0"/>
    </xf>
    <xf numFmtId="0" fontId="6" fillId="33" borderId="18" xfId="0" applyFont="1" applyFill="1" applyBorder="1" applyAlignment="1" applyProtection="1" quotePrefix="1">
      <alignment horizontal="left" vertical="center" wrapText="1"/>
      <protection hidden="1" locked="0"/>
    </xf>
    <xf numFmtId="0" fontId="6" fillId="33" borderId="20" xfId="0" applyFont="1" applyFill="1" applyBorder="1" applyAlignment="1" applyProtection="1" quotePrefix="1">
      <alignment horizontal="left" vertical="center" wrapText="1"/>
      <protection hidden="1" locked="0"/>
    </xf>
    <xf numFmtId="0" fontId="6" fillId="33" borderId="18" xfId="0" applyFont="1" applyFill="1" applyBorder="1" applyAlignment="1" applyProtection="1">
      <alignment horizontal="left"/>
      <protection hidden="1" locked="0"/>
    </xf>
    <xf numFmtId="0" fontId="6" fillId="33" borderId="20" xfId="0" applyFont="1" applyFill="1" applyBorder="1" applyAlignment="1" applyProtection="1">
      <alignment horizontal="left"/>
      <protection hidden="1" locked="0"/>
    </xf>
    <xf numFmtId="0" fontId="6" fillId="33" borderId="24" xfId="0" applyFont="1" applyFill="1" applyBorder="1" applyAlignment="1" applyProtection="1">
      <alignment horizontal="left"/>
      <protection hidden="1" locked="0"/>
    </xf>
    <xf numFmtId="179" fontId="6" fillId="34" borderId="15" xfId="61" applyNumberFormat="1" applyFont="1" applyFill="1" applyBorder="1" applyAlignment="1" applyProtection="1">
      <alignment horizontal="center" vertical="center" shrinkToFit="1"/>
      <protection hidden="1" locked="0"/>
    </xf>
    <xf numFmtId="179" fontId="6" fillId="34" borderId="17" xfId="61" applyNumberFormat="1" applyFont="1" applyFill="1" applyBorder="1" applyAlignment="1" applyProtection="1">
      <alignment horizontal="center" vertical="center" shrinkToFit="1"/>
      <protection hidden="1" locked="0"/>
    </xf>
    <xf numFmtId="179" fontId="6" fillId="34" borderId="15" xfId="61" applyNumberFormat="1" applyFont="1" applyFill="1" applyBorder="1" applyAlignment="1" applyProtection="1">
      <alignment horizontal="center" shrinkToFit="1"/>
      <protection hidden="1" locked="0"/>
    </xf>
    <xf numFmtId="179" fontId="6" fillId="34" borderId="17" xfId="61" applyNumberFormat="1" applyFont="1" applyFill="1" applyBorder="1" applyAlignment="1" applyProtection="1">
      <alignment horizontal="center" shrinkToFit="1"/>
      <protection hidden="1" locked="0"/>
    </xf>
    <xf numFmtId="179" fontId="6" fillId="34" borderId="21" xfId="61" applyNumberFormat="1" applyFont="1" applyFill="1" applyBorder="1" applyAlignment="1" applyProtection="1">
      <alignment horizontal="center" shrinkToFit="1"/>
      <protection hidden="1" locked="0"/>
    </xf>
    <xf numFmtId="179" fontId="6" fillId="34" borderId="19" xfId="61" applyNumberFormat="1" applyFont="1" applyFill="1" applyBorder="1" applyAlignment="1" applyProtection="1">
      <alignment horizontal="center" shrinkToFit="1"/>
      <protection hidden="1" locked="0"/>
    </xf>
    <xf numFmtId="179" fontId="6" fillId="34" borderId="11" xfId="61" applyNumberFormat="1" applyFont="1" applyFill="1" applyBorder="1" applyAlignment="1" applyProtection="1">
      <alignment horizontal="center" shrinkToFit="1"/>
      <protection hidden="1" locked="0"/>
    </xf>
    <xf numFmtId="179" fontId="6" fillId="34" borderId="12" xfId="61" applyNumberFormat="1" applyFont="1" applyFill="1" applyBorder="1" applyAlignment="1" applyProtection="1">
      <alignment horizontal="center" shrinkToFit="1"/>
      <protection hidden="1" locked="0"/>
    </xf>
    <xf numFmtId="169" fontId="6" fillId="33" borderId="18" xfId="0" applyNumberFormat="1" applyFont="1" applyFill="1" applyBorder="1" applyAlignment="1" applyProtection="1">
      <alignment horizontal="left" wrapText="1"/>
      <protection hidden="1" locked="0"/>
    </xf>
    <xf numFmtId="169" fontId="6" fillId="33" borderId="20" xfId="0" applyNumberFormat="1" applyFont="1" applyFill="1" applyBorder="1" applyAlignment="1" applyProtection="1">
      <alignment horizontal="left" wrapText="1"/>
      <protection hidden="1" locked="0"/>
    </xf>
    <xf numFmtId="169" fontId="6" fillId="33" borderId="24" xfId="0" applyNumberFormat="1" applyFont="1" applyFill="1" applyBorder="1" applyAlignment="1" applyProtection="1">
      <alignment horizontal="left" wrapText="1"/>
      <protection hidden="1" locked="0"/>
    </xf>
    <xf numFmtId="0" fontId="6" fillId="33" borderId="0" xfId="0" applyFont="1" applyFill="1" applyBorder="1" applyAlignment="1" applyProtection="1">
      <alignment horizontal="center" vertical="center"/>
      <protection hidden="1" locked="0"/>
    </xf>
    <xf numFmtId="0" fontId="8" fillId="33" borderId="0" xfId="0" applyFont="1" applyFill="1" applyBorder="1" applyAlignment="1" applyProtection="1">
      <alignment horizontal="right" vertical="center" wrapText="1"/>
      <protection hidden="1" locked="0"/>
    </xf>
    <xf numFmtId="0" fontId="8" fillId="33" borderId="0" xfId="0" applyFont="1" applyFill="1" applyBorder="1" applyAlignment="1" applyProtection="1">
      <alignment horizontal="right" vertical="center"/>
      <protection hidden="1" locked="0"/>
    </xf>
    <xf numFmtId="182" fontId="7" fillId="33" borderId="14" xfId="0" applyNumberFormat="1" applyFont="1" applyFill="1" applyBorder="1" applyAlignment="1" applyProtection="1">
      <alignment horizontal="right" vertical="center" indent="3"/>
      <protection hidden="1" locked="0"/>
    </xf>
    <xf numFmtId="0" fontId="3" fillId="33" borderId="0" xfId="0" applyFont="1" applyFill="1" applyBorder="1" applyAlignment="1" applyProtection="1">
      <alignment horizontal="center" vertical="center"/>
      <protection hidden="1" locked="0"/>
    </xf>
    <xf numFmtId="169" fontId="6" fillId="33" borderId="14" xfId="0" applyNumberFormat="1" applyFont="1" applyFill="1" applyBorder="1" applyAlignment="1" applyProtection="1">
      <alignment horizontal="center" vertical="center"/>
      <protection hidden="1" locked="0"/>
    </xf>
    <xf numFmtId="0" fontId="9" fillId="33" borderId="0" xfId="0" applyFont="1" applyFill="1" applyBorder="1" applyAlignment="1" applyProtection="1" quotePrefix="1">
      <alignment horizontal="center" vertical="center"/>
      <protection hidden="1" locked="0"/>
    </xf>
    <xf numFmtId="0" fontId="7" fillId="32" borderId="0" xfId="0" applyFont="1" applyFill="1" applyBorder="1" applyAlignment="1" applyProtection="1" quotePrefix="1">
      <alignment horizontal="left" vertical="center" wrapText="1"/>
      <protection hidden="1" locked="0"/>
    </xf>
    <xf numFmtId="0" fontId="6" fillId="32" borderId="0" xfId="0" applyFont="1" applyFill="1" applyBorder="1" applyAlignment="1" applyProtection="1">
      <alignment horizontal="left" vertical="center" wrapText="1"/>
      <protection hidden="1" locked="0"/>
    </xf>
    <xf numFmtId="0" fontId="37" fillId="32" borderId="22" xfId="0" applyFont="1" applyFill="1" applyBorder="1" applyAlignment="1" applyProtection="1">
      <alignment horizontal="left" vertical="center" wrapText="1"/>
      <protection hidden="1" locked="0"/>
    </xf>
    <xf numFmtId="0" fontId="11" fillId="32" borderId="22" xfId="0" applyFont="1" applyFill="1" applyBorder="1" applyAlignment="1" applyProtection="1">
      <alignment horizontal="left" vertical="center" wrapText="1"/>
      <protection hidden="1" locked="0"/>
    </xf>
    <xf numFmtId="0" fontId="12" fillId="32" borderId="22" xfId="0" applyFont="1" applyFill="1" applyBorder="1" applyAlignment="1" applyProtection="1">
      <alignment horizontal="left" vertical="center" wrapText="1"/>
      <protection hidden="1" locked="0"/>
    </xf>
    <xf numFmtId="1" fontId="6" fillId="33" borderId="18" xfId="0" applyNumberFormat="1" applyFont="1" applyFill="1" applyBorder="1" applyAlignment="1" applyProtection="1">
      <alignment horizontal="left" wrapText="1"/>
      <protection hidden="1" locked="0"/>
    </xf>
    <xf numFmtId="1" fontId="6" fillId="33" borderId="20" xfId="0" applyNumberFormat="1" applyFont="1" applyFill="1" applyBorder="1" applyAlignment="1" applyProtection="1">
      <alignment horizontal="left" wrapText="1"/>
      <protection hidden="1" locked="0"/>
    </xf>
    <xf numFmtId="1" fontId="6" fillId="33" borderId="24" xfId="0" applyNumberFormat="1" applyFont="1" applyFill="1" applyBorder="1" applyAlignment="1" applyProtection="1">
      <alignment horizontal="left" wrapText="1"/>
      <protection hidden="1" locked="0"/>
    </xf>
    <xf numFmtId="186" fontId="6" fillId="33" borderId="18" xfId="61" applyNumberFormat="1" applyFont="1" applyFill="1" applyBorder="1" applyAlignment="1" applyProtection="1">
      <alignment horizontal="center" vertical="center" shrinkToFit="1"/>
      <protection hidden="1" locked="0"/>
    </xf>
    <xf numFmtId="186" fontId="6" fillId="33" borderId="24" xfId="61" applyNumberFormat="1" applyFont="1" applyFill="1" applyBorder="1" applyAlignment="1" applyProtection="1">
      <alignment horizontal="center" vertical="center" shrinkToFit="1"/>
      <protection hidden="1" locked="0"/>
    </xf>
    <xf numFmtId="179" fontId="6" fillId="32" borderId="22" xfId="0" applyNumberFormat="1" applyFont="1" applyFill="1" applyBorder="1" applyAlignment="1" applyProtection="1">
      <alignment horizontal="left" vertical="center" wrapText="1"/>
      <protection hidden="1" locked="0"/>
    </xf>
    <xf numFmtId="0" fontId="17" fillId="32" borderId="22" xfId="0" applyFont="1" applyFill="1" applyBorder="1" applyAlignment="1" applyProtection="1">
      <alignment horizontal="left" vertical="center" wrapText="1"/>
      <protection hidden="1" locked="0"/>
    </xf>
    <xf numFmtId="0" fontId="0" fillId="0" borderId="22" xfId="0" applyFont="1" applyBorder="1" applyAlignment="1" applyProtection="1">
      <alignment/>
      <protection hidden="1" locked="0"/>
    </xf>
    <xf numFmtId="0" fontId="6" fillId="32" borderId="22" xfId="0" applyFont="1" applyFill="1" applyBorder="1" applyAlignment="1" applyProtection="1">
      <alignment horizontal="left" vertical="center" wrapText="1"/>
      <protection hidden="1" locked="0"/>
    </xf>
    <xf numFmtId="179" fontId="6" fillId="32" borderId="22" xfId="0" applyNumberFormat="1" applyFont="1" applyFill="1" applyBorder="1" applyAlignment="1" applyProtection="1">
      <alignment horizontal="center" vertical="center" wrapText="1"/>
      <protection hidden="1" locked="0"/>
    </xf>
    <xf numFmtId="0" fontId="11" fillId="36" borderId="22" xfId="0" applyFont="1" applyFill="1" applyBorder="1" applyAlignment="1" applyProtection="1">
      <alignment horizontal="left" vertical="center" wrapText="1"/>
      <protection hidden="1" locked="0"/>
    </xf>
    <xf numFmtId="0" fontId="17" fillId="32" borderId="0" xfId="0" applyFont="1" applyFill="1" applyBorder="1" applyAlignment="1" applyProtection="1">
      <alignment horizontal="left" vertical="center" wrapText="1"/>
      <protection hidden="1"/>
    </xf>
    <xf numFmtId="182" fontId="12" fillId="33" borderId="21" xfId="0" applyNumberFormat="1" applyFont="1" applyFill="1" applyBorder="1" applyAlignment="1" applyProtection="1">
      <alignment horizontal="center" vertical="center"/>
      <protection hidden="1"/>
    </xf>
    <xf numFmtId="182" fontId="12" fillId="33" borderId="14" xfId="0" applyNumberFormat="1" applyFont="1" applyFill="1" applyBorder="1" applyAlignment="1" applyProtection="1">
      <alignment horizontal="center" vertical="center"/>
      <protection hidden="1"/>
    </xf>
    <xf numFmtId="182" fontId="12" fillId="33" borderId="19" xfId="0" applyNumberFormat="1" applyFont="1" applyFill="1" applyBorder="1" applyAlignment="1" applyProtection="1">
      <alignment horizontal="center" vertical="center"/>
      <protection hidden="1"/>
    </xf>
    <xf numFmtId="179" fontId="6" fillId="33" borderId="15" xfId="0" applyNumberFormat="1" applyFont="1" applyFill="1" applyBorder="1" applyAlignment="1" applyProtection="1">
      <alignment/>
      <protection hidden="1"/>
    </xf>
    <xf numFmtId="179" fontId="6" fillId="33" borderId="16" xfId="0" applyNumberFormat="1" applyFont="1" applyFill="1" applyBorder="1" applyAlignment="1" applyProtection="1">
      <alignment/>
      <protection hidden="1"/>
    </xf>
    <xf numFmtId="179" fontId="6" fillId="33" borderId="17" xfId="0" applyNumberFormat="1" applyFont="1" applyFill="1" applyBorder="1" applyAlignment="1" applyProtection="1">
      <alignment/>
      <protection hidden="1"/>
    </xf>
    <xf numFmtId="186" fontId="6" fillId="33" borderId="21" xfId="0" applyNumberFormat="1" applyFont="1" applyFill="1" applyBorder="1" applyAlignment="1" applyProtection="1">
      <alignment horizontal="center"/>
      <protection locked="0"/>
    </xf>
    <xf numFmtId="186" fontId="6" fillId="33" borderId="14" xfId="0" applyNumberFormat="1" applyFont="1" applyFill="1" applyBorder="1" applyAlignment="1" applyProtection="1">
      <alignment horizontal="center"/>
      <protection locked="0"/>
    </xf>
    <xf numFmtId="186" fontId="6" fillId="33" borderId="19" xfId="0" applyNumberFormat="1" applyFont="1" applyFill="1" applyBorder="1" applyAlignment="1" applyProtection="1">
      <alignment horizontal="center"/>
      <protection locked="0"/>
    </xf>
    <xf numFmtId="186" fontId="6" fillId="34" borderId="18" xfId="0" applyNumberFormat="1" applyFont="1" applyFill="1" applyBorder="1" applyAlignment="1" applyProtection="1">
      <alignment horizontal="center"/>
      <protection hidden="1"/>
    </xf>
    <xf numFmtId="186" fontId="6" fillId="34" borderId="20" xfId="0" applyNumberFormat="1" applyFont="1" applyFill="1" applyBorder="1" applyAlignment="1" applyProtection="1">
      <alignment horizontal="center"/>
      <protection hidden="1"/>
    </xf>
    <xf numFmtId="186" fontId="6" fillId="34" borderId="24" xfId="0" applyNumberFormat="1" applyFont="1" applyFill="1" applyBorder="1" applyAlignment="1" applyProtection="1">
      <alignment horizontal="center"/>
      <protection hidden="1"/>
    </xf>
    <xf numFmtId="0" fontId="6" fillId="33" borderId="15" xfId="0" applyFont="1" applyFill="1" applyBorder="1" applyAlignment="1" applyProtection="1">
      <alignment horizontal="left" vertical="center" wrapText="1"/>
      <protection hidden="1"/>
    </xf>
    <xf numFmtId="0" fontId="6" fillId="33" borderId="16" xfId="0" applyFont="1" applyFill="1" applyBorder="1" applyAlignment="1" applyProtection="1">
      <alignment horizontal="left" vertical="center" wrapText="1"/>
      <protection hidden="1"/>
    </xf>
    <xf numFmtId="0" fontId="6" fillId="33" borderId="17" xfId="0" applyFont="1" applyFill="1" applyBorder="1" applyAlignment="1" applyProtection="1">
      <alignment horizontal="left" vertical="center" wrapText="1"/>
      <protection hidden="1"/>
    </xf>
    <xf numFmtId="179" fontId="6" fillId="33" borderId="15" xfId="0" applyNumberFormat="1" applyFont="1" applyFill="1" applyBorder="1" applyAlignment="1" applyProtection="1">
      <alignment horizontal="center" vertical="center"/>
      <protection locked="0"/>
    </xf>
    <xf numFmtId="179" fontId="6" fillId="33" borderId="16" xfId="0" applyNumberFormat="1" applyFont="1" applyFill="1" applyBorder="1" applyAlignment="1" applyProtection="1">
      <alignment horizontal="center" vertical="center"/>
      <protection locked="0"/>
    </xf>
    <xf numFmtId="179" fontId="6" fillId="33" borderId="17" xfId="0" applyNumberFormat="1" applyFont="1" applyFill="1" applyBorder="1" applyAlignment="1" applyProtection="1">
      <alignment horizontal="center" vertical="center"/>
      <protection locked="0"/>
    </xf>
    <xf numFmtId="185" fontId="6" fillId="33" borderId="22" xfId="0" applyNumberFormat="1" applyFont="1" applyFill="1" applyBorder="1" applyAlignment="1" applyProtection="1">
      <alignment/>
      <protection hidden="1"/>
    </xf>
    <xf numFmtId="185" fontId="6" fillId="33" borderId="0" xfId="0" applyNumberFormat="1" applyFont="1" applyFill="1" applyBorder="1" applyAlignment="1" applyProtection="1">
      <alignment/>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6" fillId="33" borderId="10" xfId="0" applyFont="1" applyFill="1" applyBorder="1" applyAlignment="1" applyProtection="1">
      <alignment horizontal="left" vertical="center" wrapText="1" indent="1"/>
      <protection hidden="1"/>
    </xf>
    <xf numFmtId="0" fontId="6" fillId="33" borderId="10" xfId="0" applyFont="1" applyFill="1" applyBorder="1" applyAlignment="1" applyProtection="1">
      <alignment horizontal="left" vertical="center" wrapText="1"/>
      <protection hidden="1"/>
    </xf>
    <xf numFmtId="0" fontId="6" fillId="33" borderId="11" xfId="0" applyFont="1" applyFill="1" applyBorder="1" applyAlignment="1" applyProtection="1">
      <alignment horizontal="left" vertical="center" wrapText="1" indent="1"/>
      <protection hidden="1"/>
    </xf>
    <xf numFmtId="0" fontId="6" fillId="33" borderId="12" xfId="0" applyFont="1" applyFill="1" applyBorder="1" applyAlignment="1" applyProtection="1">
      <alignment horizontal="left" vertical="center" wrapText="1" indent="1"/>
      <protection hidden="1"/>
    </xf>
    <xf numFmtId="0" fontId="12" fillId="33" borderId="15" xfId="0" applyFont="1" applyFill="1" applyBorder="1" applyAlignment="1" applyProtection="1">
      <alignment horizontal="center" vertical="center" wrapText="1"/>
      <protection hidden="1"/>
    </xf>
    <xf numFmtId="0" fontId="12" fillId="33" borderId="21" xfId="0" applyFont="1" applyFill="1" applyBorder="1" applyAlignment="1" applyProtection="1">
      <alignment horizontal="center" vertical="center" wrapText="1"/>
      <protection hidden="1"/>
    </xf>
    <xf numFmtId="182" fontId="12" fillId="33" borderId="21" xfId="0" applyNumberFormat="1" applyFont="1" applyFill="1" applyBorder="1" applyAlignment="1" applyProtection="1">
      <alignment horizontal="center" vertical="center" wrapText="1"/>
      <protection hidden="1"/>
    </xf>
    <xf numFmtId="0" fontId="12" fillId="33" borderId="14" xfId="0" applyFont="1" applyFill="1" applyBorder="1" applyAlignment="1" applyProtection="1">
      <alignment horizontal="center" vertical="center" wrapText="1"/>
      <protection hidden="1"/>
    </xf>
    <xf numFmtId="0" fontId="12" fillId="33" borderId="19" xfId="0" applyFont="1" applyFill="1" applyBorder="1" applyAlignment="1" applyProtection="1">
      <alignment horizontal="center" vertical="center" wrapText="1"/>
      <protection hidden="1"/>
    </xf>
    <xf numFmtId="0" fontId="6" fillId="33" borderId="18"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179" fontId="6" fillId="33" borderId="15" xfId="0" applyNumberFormat="1" applyFont="1" applyFill="1" applyBorder="1" applyAlignment="1" applyProtection="1">
      <alignment horizontal="center"/>
      <protection locked="0"/>
    </xf>
    <xf numFmtId="179" fontId="6" fillId="33" borderId="16" xfId="0" applyNumberFormat="1" applyFont="1" applyFill="1" applyBorder="1" applyAlignment="1" applyProtection="1">
      <alignment horizontal="center"/>
      <protection locked="0"/>
    </xf>
    <xf numFmtId="179" fontId="6" fillId="33" borderId="17" xfId="0" applyNumberFormat="1" applyFont="1" applyFill="1" applyBorder="1" applyAlignment="1" applyProtection="1">
      <alignment horizontal="center"/>
      <protection locked="0"/>
    </xf>
    <xf numFmtId="179" fontId="6" fillId="33" borderId="15" xfId="0" applyNumberFormat="1" applyFont="1" applyFill="1" applyBorder="1" applyAlignment="1" applyProtection="1">
      <alignment horizontal="center" vertical="center" wrapText="1"/>
      <protection hidden="1"/>
    </xf>
    <xf numFmtId="179" fontId="6" fillId="33" borderId="16" xfId="0" applyNumberFormat="1" applyFont="1" applyFill="1" applyBorder="1" applyAlignment="1" applyProtection="1">
      <alignment horizontal="center" vertical="center" wrapText="1"/>
      <protection hidden="1"/>
    </xf>
    <xf numFmtId="179" fontId="6" fillId="33" borderId="17"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right" vertical="center" wrapText="1"/>
      <protection hidden="1"/>
    </xf>
    <xf numFmtId="0" fontId="8" fillId="33" borderId="0" xfId="0" applyFont="1" applyFill="1" applyBorder="1" applyAlignment="1" applyProtection="1" quotePrefix="1">
      <alignment horizontal="right" vertical="center" wrapText="1"/>
      <protection hidden="1"/>
    </xf>
    <xf numFmtId="0" fontId="12" fillId="33" borderId="21" xfId="0" applyFont="1" applyFill="1" applyBorder="1" applyAlignment="1" applyProtection="1">
      <alignment horizontal="center" vertical="center"/>
      <protection locked="0"/>
    </xf>
    <xf numFmtId="0" fontId="12" fillId="33" borderId="14" xfId="0" applyFont="1" applyFill="1" applyBorder="1" applyAlignment="1" applyProtection="1">
      <alignment horizontal="center" vertical="center"/>
      <protection locked="0"/>
    </xf>
    <xf numFmtId="182" fontId="7" fillId="33" borderId="14" xfId="0" applyNumberFormat="1" applyFont="1" applyFill="1" applyBorder="1" applyAlignment="1" applyProtection="1">
      <alignment horizontal="left" vertical="center" shrinkToFit="1"/>
      <protection hidden="1"/>
    </xf>
    <xf numFmtId="1" fontId="6" fillId="33" borderId="18" xfId="0" applyNumberFormat="1" applyFont="1" applyFill="1" applyBorder="1" applyAlignment="1" applyProtection="1">
      <alignment horizontal="left" wrapText="1"/>
      <protection hidden="1"/>
    </xf>
    <xf numFmtId="1" fontId="6" fillId="33" borderId="20" xfId="0" applyNumberFormat="1" applyFont="1" applyFill="1" applyBorder="1" applyAlignment="1" applyProtection="1">
      <alignment horizontal="left" wrapText="1"/>
      <protection hidden="1"/>
    </xf>
    <xf numFmtId="1" fontId="6" fillId="33" borderId="24" xfId="0" applyNumberFormat="1" applyFont="1" applyFill="1" applyBorder="1" applyAlignment="1" applyProtection="1">
      <alignment horizontal="left" wrapText="1"/>
      <protection hidden="1"/>
    </xf>
    <xf numFmtId="0" fontId="20" fillId="32" borderId="22" xfId="0" applyFont="1" applyFill="1" applyBorder="1" applyAlignment="1" applyProtection="1">
      <alignment horizontal="left"/>
      <protection hidden="1"/>
    </xf>
    <xf numFmtId="0" fontId="20" fillId="32" borderId="0" xfId="0" applyFont="1" applyFill="1" applyAlignment="1" applyProtection="1">
      <alignment horizontal="left"/>
      <protection hidden="1"/>
    </xf>
    <xf numFmtId="0" fontId="20" fillId="32" borderId="0" xfId="0" applyFont="1" applyFill="1" applyBorder="1" applyAlignment="1" applyProtection="1">
      <alignment horizontal="left"/>
      <protection hidden="1"/>
    </xf>
    <xf numFmtId="0" fontId="20" fillId="32" borderId="22" xfId="0" applyFont="1" applyFill="1" applyBorder="1" applyAlignment="1" applyProtection="1">
      <alignment horizontal="left" shrinkToFit="1"/>
      <protection hidden="1"/>
    </xf>
    <xf numFmtId="0" fontId="20" fillId="32" borderId="0" xfId="0" applyFont="1" applyFill="1" applyBorder="1" applyAlignment="1" applyProtection="1">
      <alignment horizontal="left" shrinkToFit="1"/>
      <protection hidden="1"/>
    </xf>
    <xf numFmtId="184" fontId="6" fillId="34" borderId="0" xfId="0" applyNumberFormat="1" applyFont="1" applyFill="1" applyBorder="1" applyAlignment="1" applyProtection="1">
      <alignment horizontal="left" vertical="center" wrapText="1"/>
      <protection hidden="1"/>
    </xf>
    <xf numFmtId="184" fontId="6" fillId="34" borderId="26" xfId="0" applyNumberFormat="1" applyFont="1" applyFill="1" applyBorder="1" applyAlignment="1" applyProtection="1">
      <alignment horizontal="left" vertical="center" wrapText="1"/>
      <protection hidden="1"/>
    </xf>
    <xf numFmtId="49" fontId="6" fillId="33" borderId="25" xfId="0" applyNumberFormat="1" applyFont="1" applyFill="1" applyBorder="1" applyAlignment="1" applyProtection="1">
      <alignment horizontal="center" vertical="center" wrapText="1"/>
      <protection hidden="1"/>
    </xf>
    <xf numFmtId="49" fontId="27" fillId="32" borderId="22" xfId="0" applyNumberFormat="1" applyFont="1" applyFill="1" applyBorder="1" applyAlignment="1" applyProtection="1">
      <alignment horizontal="left" vertical="center" wrapText="1"/>
      <protection hidden="1"/>
    </xf>
    <xf numFmtId="49" fontId="27" fillId="32" borderId="0" xfId="0" applyNumberFormat="1" applyFont="1" applyFill="1" applyBorder="1" applyAlignment="1" applyProtection="1">
      <alignment horizontal="left" vertical="center" wrapText="1"/>
      <protection hidden="1"/>
    </xf>
    <xf numFmtId="179" fontId="6" fillId="34" borderId="15" xfId="0" applyNumberFormat="1" applyFont="1" applyFill="1" applyBorder="1" applyAlignment="1" applyProtection="1">
      <alignment horizontal="center" vertical="center"/>
      <protection hidden="1"/>
    </xf>
    <xf numFmtId="179" fontId="6" fillId="34" borderId="16" xfId="0" applyNumberFormat="1" applyFont="1" applyFill="1" applyBorder="1" applyAlignment="1" applyProtection="1">
      <alignment horizontal="center" vertical="center"/>
      <protection hidden="1"/>
    </xf>
    <xf numFmtId="179" fontId="6" fillId="34" borderId="17" xfId="0" applyNumberFormat="1" applyFont="1" applyFill="1" applyBorder="1" applyAlignment="1" applyProtection="1">
      <alignment horizontal="center" vertical="center"/>
      <protection hidden="1"/>
    </xf>
    <xf numFmtId="179" fontId="6" fillId="34" borderId="21" xfId="0" applyNumberFormat="1" applyFont="1" applyFill="1" applyBorder="1" applyAlignment="1" applyProtection="1">
      <alignment horizontal="center" vertical="center"/>
      <protection hidden="1"/>
    </xf>
    <xf numFmtId="179" fontId="6" fillId="34" borderId="14" xfId="0" applyNumberFormat="1" applyFont="1" applyFill="1" applyBorder="1" applyAlignment="1" applyProtection="1">
      <alignment horizontal="center" vertical="center"/>
      <protection hidden="1"/>
    </xf>
    <xf numFmtId="179" fontId="6" fillId="34" borderId="19" xfId="0" applyNumberFormat="1" applyFont="1" applyFill="1" applyBorder="1" applyAlignment="1" applyProtection="1">
      <alignment horizontal="center" vertical="center"/>
      <protection hidden="1"/>
    </xf>
    <xf numFmtId="0" fontId="6" fillId="33" borderId="12" xfId="0" applyFont="1" applyFill="1" applyBorder="1" applyAlignment="1" applyProtection="1">
      <alignment horizontal="left" vertical="center" wrapText="1"/>
      <protection hidden="1"/>
    </xf>
    <xf numFmtId="0" fontId="6" fillId="33" borderId="21" xfId="0" applyFont="1" applyFill="1" applyBorder="1" applyAlignment="1" applyProtection="1">
      <alignment horizontal="left" vertical="center" wrapText="1"/>
      <protection hidden="1"/>
    </xf>
    <xf numFmtId="0" fontId="6" fillId="33" borderId="14" xfId="0" applyFont="1" applyFill="1" applyBorder="1" applyAlignment="1" applyProtection="1">
      <alignment horizontal="left" vertical="center" wrapText="1"/>
      <protection hidden="1"/>
    </xf>
    <xf numFmtId="184" fontId="6" fillId="34" borderId="14" xfId="0" applyNumberFormat="1" applyFont="1" applyFill="1" applyBorder="1" applyAlignment="1" applyProtection="1">
      <alignment horizontal="left" vertical="center" wrapText="1"/>
      <protection hidden="1"/>
    </xf>
    <xf numFmtId="184" fontId="6" fillId="34" borderId="19" xfId="0" applyNumberFormat="1" applyFont="1" applyFill="1" applyBorder="1" applyAlignment="1" applyProtection="1">
      <alignment horizontal="left" vertical="center" wrapText="1"/>
      <protection hidden="1"/>
    </xf>
    <xf numFmtId="187" fontId="6" fillId="33" borderId="18" xfId="0" applyNumberFormat="1" applyFont="1" applyFill="1" applyBorder="1" applyAlignment="1" applyProtection="1">
      <alignment horizontal="center" vertical="center"/>
      <protection locked="0"/>
    </xf>
    <xf numFmtId="187" fontId="6" fillId="33" borderId="20" xfId="0" applyNumberFormat="1" applyFont="1" applyFill="1" applyBorder="1" applyAlignment="1" applyProtection="1">
      <alignment horizontal="center" vertical="center"/>
      <protection locked="0"/>
    </xf>
    <xf numFmtId="187" fontId="6" fillId="33" borderId="24" xfId="0" applyNumberFormat="1" applyFont="1" applyFill="1" applyBorder="1" applyAlignment="1" applyProtection="1">
      <alignment horizontal="center" vertical="center"/>
      <protection locked="0"/>
    </xf>
    <xf numFmtId="188" fontId="6" fillId="34" borderId="18" xfId="0" applyNumberFormat="1" applyFont="1" applyFill="1" applyBorder="1" applyAlignment="1" applyProtection="1">
      <alignment horizontal="center" vertical="center"/>
      <protection hidden="1"/>
    </xf>
    <xf numFmtId="188" fontId="6" fillId="34" borderId="20" xfId="0" applyNumberFormat="1" applyFont="1" applyFill="1" applyBorder="1" applyAlignment="1" applyProtection="1">
      <alignment horizontal="center" vertical="center"/>
      <protection hidden="1"/>
    </xf>
    <xf numFmtId="188" fontId="6" fillId="34" borderId="24" xfId="0" applyNumberFormat="1" applyFont="1" applyFill="1" applyBorder="1" applyAlignment="1" applyProtection="1">
      <alignment horizontal="center" vertical="center"/>
      <protection hidden="1"/>
    </xf>
    <xf numFmtId="0" fontId="6" fillId="33" borderId="21" xfId="0" applyFont="1" applyFill="1" applyBorder="1" applyAlignment="1" applyProtection="1">
      <alignment horizontal="left" vertical="center" wrapText="1" indent="2"/>
      <protection hidden="1"/>
    </xf>
    <xf numFmtId="0" fontId="6" fillId="33" borderId="14" xfId="0" applyFont="1" applyFill="1" applyBorder="1" applyAlignment="1" applyProtection="1">
      <alignment horizontal="left" vertical="center" wrapText="1" indent="2"/>
      <protection hidden="1"/>
    </xf>
    <xf numFmtId="0" fontId="6" fillId="33" borderId="19" xfId="0" applyFont="1" applyFill="1" applyBorder="1" applyAlignment="1" applyProtection="1">
      <alignment horizontal="left" vertical="center" wrapText="1" indent="2"/>
      <protection hidden="1"/>
    </xf>
    <xf numFmtId="172" fontId="6" fillId="34" borderId="20" xfId="0" applyNumberFormat="1" applyFont="1" applyFill="1" applyBorder="1" applyAlignment="1" applyProtection="1">
      <alignment horizontal="left" vertical="center" wrapText="1"/>
      <protection hidden="1"/>
    </xf>
    <xf numFmtId="172" fontId="6" fillId="34" borderId="24" xfId="0" applyNumberFormat="1" applyFont="1" applyFill="1" applyBorder="1" applyAlignment="1" applyProtection="1">
      <alignment horizontal="left" vertical="center" wrapText="1"/>
      <protection hidden="1"/>
    </xf>
    <xf numFmtId="182" fontId="12" fillId="33" borderId="14" xfId="0" applyNumberFormat="1" applyFont="1" applyFill="1" applyBorder="1" applyAlignment="1" applyProtection="1">
      <alignment horizontal="center" vertical="center" wrapText="1"/>
      <protection hidden="1"/>
    </xf>
    <xf numFmtId="182" fontId="12" fillId="33" borderId="19" xfId="0" applyNumberFormat="1" applyFont="1" applyFill="1" applyBorder="1" applyAlignment="1" applyProtection="1">
      <alignment horizontal="center" vertical="center" wrapText="1"/>
      <protection hidden="1"/>
    </xf>
    <xf numFmtId="180" fontId="6" fillId="34" borderId="20" xfId="0" applyNumberFormat="1" applyFont="1" applyFill="1" applyBorder="1" applyAlignment="1" applyProtection="1">
      <alignment horizontal="left" vertical="center" wrapText="1"/>
      <protection hidden="1"/>
    </xf>
    <xf numFmtId="180" fontId="6" fillId="34" borderId="24" xfId="0" applyNumberFormat="1" applyFont="1" applyFill="1" applyBorder="1" applyAlignment="1" applyProtection="1">
      <alignment horizontal="left" vertical="center" wrapText="1"/>
      <protection hidden="1"/>
    </xf>
    <xf numFmtId="187" fontId="6" fillId="33" borderId="21" xfId="0" applyNumberFormat="1" applyFont="1" applyFill="1" applyBorder="1" applyAlignment="1" applyProtection="1">
      <alignment horizontal="center" vertical="center"/>
      <protection locked="0"/>
    </xf>
    <xf numFmtId="187" fontId="6" fillId="33" borderId="14" xfId="0" applyNumberFormat="1" applyFont="1" applyFill="1" applyBorder="1" applyAlignment="1" applyProtection="1">
      <alignment horizontal="center" vertical="center"/>
      <protection locked="0"/>
    </xf>
    <xf numFmtId="187" fontId="6" fillId="33" borderId="19" xfId="0" applyNumberFormat="1" applyFont="1" applyFill="1" applyBorder="1" applyAlignment="1" applyProtection="1">
      <alignment horizontal="center" vertical="center"/>
      <protection locked="0"/>
    </xf>
    <xf numFmtId="188" fontId="6" fillId="33" borderId="18" xfId="0" applyNumberFormat="1" applyFont="1" applyFill="1" applyBorder="1" applyAlignment="1" applyProtection="1">
      <alignment horizontal="center" vertical="center"/>
      <protection locked="0"/>
    </xf>
    <xf numFmtId="188" fontId="6" fillId="33" borderId="20" xfId="0" applyNumberFormat="1" applyFont="1" applyFill="1" applyBorder="1" applyAlignment="1" applyProtection="1">
      <alignment horizontal="center" vertical="center"/>
      <protection locked="0"/>
    </xf>
    <xf numFmtId="188" fontId="6" fillId="33" borderId="24" xfId="0" applyNumberFormat="1" applyFont="1" applyFill="1" applyBorder="1" applyAlignment="1" applyProtection="1">
      <alignment horizontal="center" vertical="center"/>
      <protection locked="0"/>
    </xf>
    <xf numFmtId="188" fontId="6" fillId="33" borderId="21" xfId="0" applyNumberFormat="1" applyFont="1" applyFill="1" applyBorder="1" applyAlignment="1" applyProtection="1">
      <alignment horizontal="center" vertical="center"/>
      <protection locked="0"/>
    </xf>
    <xf numFmtId="188" fontId="6" fillId="33" borderId="14" xfId="0" applyNumberFormat="1" applyFont="1" applyFill="1" applyBorder="1" applyAlignment="1" applyProtection="1">
      <alignment horizontal="center" vertical="center"/>
      <protection locked="0"/>
    </xf>
    <xf numFmtId="188" fontId="6" fillId="33" borderId="19" xfId="0" applyNumberFormat="1"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hidden="1"/>
    </xf>
    <xf numFmtId="182" fontId="7" fillId="33" borderId="14" xfId="0" applyNumberFormat="1" applyFont="1" applyFill="1" applyBorder="1" applyAlignment="1" applyProtection="1">
      <alignment horizontal="center" vertical="center"/>
      <protection hidden="1"/>
    </xf>
    <xf numFmtId="188" fontId="6" fillId="33" borderId="15" xfId="0" applyNumberFormat="1" applyFont="1" applyFill="1" applyBorder="1" applyAlignment="1" applyProtection="1">
      <alignment horizontal="center" vertical="center"/>
      <protection hidden="1"/>
    </xf>
    <xf numFmtId="188" fontId="6" fillId="33" borderId="16" xfId="0" applyNumberFormat="1" applyFont="1" applyFill="1" applyBorder="1" applyAlignment="1" applyProtection="1">
      <alignment horizontal="center" vertical="center"/>
      <protection hidden="1"/>
    </xf>
    <xf numFmtId="188" fontId="6" fillId="33" borderId="17" xfId="0" applyNumberFormat="1" applyFont="1" applyFill="1" applyBorder="1" applyAlignment="1" applyProtection="1">
      <alignment horizontal="center" vertical="center"/>
      <protection hidden="1"/>
    </xf>
    <xf numFmtId="188" fontId="6" fillId="33" borderId="15" xfId="0" applyNumberFormat="1" applyFont="1" applyFill="1" applyBorder="1" applyAlignment="1" applyProtection="1">
      <alignment horizontal="center" vertical="center" wrapText="1"/>
      <protection hidden="1"/>
    </xf>
    <xf numFmtId="188" fontId="6" fillId="33" borderId="16" xfId="0" applyNumberFormat="1" applyFont="1" applyFill="1" applyBorder="1" applyAlignment="1" applyProtection="1">
      <alignment horizontal="center" vertical="center" wrapText="1"/>
      <protection hidden="1"/>
    </xf>
    <xf numFmtId="188" fontId="6" fillId="33" borderId="17" xfId="0" applyNumberFormat="1" applyFont="1" applyFill="1" applyBorder="1" applyAlignment="1" applyProtection="1">
      <alignment horizontal="center" vertical="center" wrapText="1"/>
      <protection hidden="1"/>
    </xf>
    <xf numFmtId="187" fontId="6" fillId="34" borderId="21" xfId="0" applyNumberFormat="1" applyFont="1" applyFill="1" applyBorder="1" applyAlignment="1" applyProtection="1">
      <alignment horizontal="center" vertical="center"/>
      <protection hidden="1"/>
    </xf>
    <xf numFmtId="187" fontId="6" fillId="34" borderId="14" xfId="0" applyNumberFormat="1" applyFont="1" applyFill="1" applyBorder="1" applyAlignment="1" applyProtection="1">
      <alignment horizontal="center" vertical="center"/>
      <protection hidden="1"/>
    </xf>
    <xf numFmtId="187" fontId="6" fillId="34" borderId="19" xfId="0" applyNumberFormat="1" applyFont="1" applyFill="1" applyBorder="1" applyAlignment="1" applyProtection="1">
      <alignment horizontal="center" vertical="center"/>
      <protection hidden="1"/>
    </xf>
    <xf numFmtId="0" fontId="33" fillId="32"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center"/>
      <protection locked="0"/>
    </xf>
    <xf numFmtId="0" fontId="35"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орм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48">
    <dxf>
      <font>
        <color indexed="41"/>
      </font>
    </dxf>
    <dxf>
      <font>
        <color indexed="41"/>
      </font>
    </dxf>
    <dxf>
      <font>
        <color indexed="9"/>
      </font>
    </dxf>
    <dxf>
      <font>
        <color auto="1"/>
      </font>
      <fill>
        <patternFill>
          <bgColor indexed="13"/>
        </patternFill>
      </fill>
    </dxf>
    <dxf>
      <font>
        <color auto="1"/>
      </font>
      <fill>
        <patternFill>
          <bgColor indexed="13"/>
        </patternFill>
      </fill>
    </dxf>
    <dxf>
      <font>
        <b/>
        <i val="0"/>
        <color indexed="16"/>
      </font>
    </dxf>
    <dxf>
      <font>
        <color indexed="9"/>
      </font>
    </dxf>
    <dxf>
      <font>
        <color auto="1"/>
      </font>
      <fill>
        <patternFill>
          <bgColor indexed="13"/>
        </patternFill>
      </fill>
    </dxf>
    <dxf>
      <font>
        <color auto="1"/>
      </font>
      <fill>
        <patternFill>
          <bgColor indexed="13"/>
        </patternFill>
      </fill>
    </dxf>
    <dxf>
      <font>
        <color indexed="9"/>
      </font>
    </dxf>
    <dxf>
      <font>
        <color auto="1"/>
      </font>
      <fill>
        <patternFill>
          <bgColor indexed="13"/>
        </patternFill>
      </fill>
    </dxf>
    <dxf>
      <fill>
        <patternFill>
          <bgColor indexed="13"/>
        </patternFill>
      </fill>
    </dxf>
    <dxf>
      <font>
        <color indexed="22"/>
      </font>
      <fill>
        <patternFill patternType="solid">
          <bgColor indexed="22"/>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lor indexed="16"/>
      </font>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rgb="FFFFFF00"/>
        </patternFill>
      </fill>
    </dxf>
    <dxf>
      <font>
        <color indexed="9"/>
      </font>
    </dxf>
    <dxf>
      <font>
        <color auto="1"/>
      </font>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
      <font>
        <color rgb="FFFFFFFF"/>
      </font>
      <border/>
    </dxf>
    <dxf>
      <font>
        <color auto="1"/>
      </font>
      <fill>
        <patternFill>
          <bgColor rgb="FFFFFF00"/>
        </patternFill>
      </fill>
      <border/>
    </dxf>
    <dxf>
      <font>
        <b/>
        <i val="0"/>
        <color rgb="FF800000"/>
      </font>
      <border/>
    </dxf>
    <dxf>
      <font>
        <color rgb="FFC0C0C0"/>
      </font>
      <fill>
        <patternFill patternType="solid">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5200650</xdr:colOff>
      <xdr:row>4</xdr:row>
      <xdr:rowOff>390525</xdr:rowOff>
    </xdr:from>
    <xdr:to>
      <xdr:col>0</xdr:col>
      <xdr:colOff>5495925</xdr:colOff>
      <xdr:row>4</xdr:row>
      <xdr:rowOff>657225</xdr:rowOff>
    </xdr:to>
    <xdr:pic>
      <xdr:nvPicPr>
        <xdr:cNvPr id="1" name="Picture 3"/>
        <xdr:cNvPicPr preferRelativeResize="1">
          <a:picLocks noChangeAspect="1"/>
        </xdr:cNvPicPr>
      </xdr:nvPicPr>
      <xdr:blipFill>
        <a:blip r:embed="rId1"/>
        <a:stretch>
          <a:fillRect/>
        </a:stretch>
      </xdr:blipFill>
      <xdr:spPr>
        <a:xfrm>
          <a:off x="5200650" y="3876675"/>
          <a:ext cx="295275" cy="266700"/>
        </a:xfrm>
        <a:prstGeom prst="rect">
          <a:avLst/>
        </a:prstGeom>
        <a:noFill/>
        <a:ln w="1" cmpd="sng">
          <a:noFill/>
        </a:ln>
      </xdr:spPr>
    </xdr:pic>
    <xdr:clientData/>
  </xdr:twoCellAnchor>
  <xdr:twoCellAnchor editAs="oneCell">
    <xdr:from>
      <xdr:col>0</xdr:col>
      <xdr:colOff>5743575</xdr:colOff>
      <xdr:row>4</xdr:row>
      <xdr:rowOff>371475</xdr:rowOff>
    </xdr:from>
    <xdr:to>
      <xdr:col>0</xdr:col>
      <xdr:colOff>6038850</xdr:colOff>
      <xdr:row>4</xdr:row>
      <xdr:rowOff>638175</xdr:rowOff>
    </xdr:to>
    <xdr:pic>
      <xdr:nvPicPr>
        <xdr:cNvPr id="2" name="Picture 4"/>
        <xdr:cNvPicPr preferRelativeResize="1">
          <a:picLocks noChangeAspect="1"/>
        </xdr:cNvPicPr>
      </xdr:nvPicPr>
      <xdr:blipFill>
        <a:blip r:embed="rId2"/>
        <a:stretch>
          <a:fillRect/>
        </a:stretch>
      </xdr:blipFill>
      <xdr:spPr>
        <a:xfrm>
          <a:off x="5743575" y="3857625"/>
          <a:ext cx="295275" cy="266700"/>
        </a:xfrm>
        <a:prstGeom prst="rect">
          <a:avLst/>
        </a:prstGeom>
        <a:noFill/>
        <a:ln w="1" cmpd="sng">
          <a:noFill/>
        </a:ln>
      </xdr:spPr>
    </xdr:pic>
    <xdr:clientData/>
  </xdr:twoCellAnchor>
  <xdr:twoCellAnchor>
    <xdr:from>
      <xdr:col>2</xdr:col>
      <xdr:colOff>57150</xdr:colOff>
      <xdr:row>6</xdr:row>
      <xdr:rowOff>66675</xdr:rowOff>
    </xdr:from>
    <xdr:to>
      <xdr:col>12</xdr:col>
      <xdr:colOff>104775</xdr:colOff>
      <xdr:row>8</xdr:row>
      <xdr:rowOff>152400</xdr:rowOff>
    </xdr:to>
    <xdr:sp>
      <xdr:nvSpPr>
        <xdr:cNvPr id="3" name="Rectangle 21"/>
        <xdr:cNvSpPr>
          <a:spLocks/>
        </xdr:cNvSpPr>
      </xdr:nvSpPr>
      <xdr:spPr>
        <a:xfrm>
          <a:off x="7029450" y="4705350"/>
          <a:ext cx="7000875" cy="2771775"/>
        </a:xfrm>
        <a:prstGeom prst="rect">
          <a:avLst/>
        </a:prstGeom>
        <a:solidFill>
          <a:srgbClr val="FFFFFF"/>
        </a:solidFill>
        <a:ln w="57150" cmpd="thinThick">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КонсультантПлюс примечание:</a:t>
          </a:r>
          <a:r>
            <a:rPr lang="en-US" cap="none" sz="1000" b="0" i="0" u="none" baseline="0">
              <a:solidFill>
                <a:srgbClr val="000000"/>
              </a:solidFill>
            </a:rPr>
            <a:t>
</a:t>
          </a:r>
          <a:r>
            <a:rPr lang="en-US" cap="none" sz="1000" b="0" i="0" u="sng" baseline="0">
              <a:solidFill>
                <a:srgbClr val="000000"/>
              </a:solidFill>
            </a:rPr>
            <a:t>Если кнопки не срабатывают.</a:t>
          </a:r>
          <a:r>
            <a:rPr lang="en-US" cap="none" sz="1000" b="0" i="0" u="none" baseline="0">
              <a:solidFill>
                <a:srgbClr val="000000"/>
              </a:solidFill>
            </a:rPr>
            <a:t> 
</a:t>
          </a:r>
          <a:r>
            <a:rPr lang="en-US" cap="none" sz="1000" b="0" i="0" u="none" baseline="0">
              <a:solidFill>
                <a:srgbClr val="000000"/>
              </a:solidFill>
            </a:rPr>
            <a:t>Необходимо снять  высокую защиту  макросов, для этого:
</a:t>
          </a:r>
          <a:r>
            <a:rPr lang="en-US" cap="none" sz="1000" b="1" i="0" u="none" baseline="0">
              <a:solidFill>
                <a:srgbClr val="0000FF"/>
              </a:solidFill>
            </a:rPr>
            <a:t>В </a:t>
          </a:r>
          <a:r>
            <a:rPr lang="en-US" cap="none" sz="1000" b="1" i="0" u="none" baseline="0">
              <a:solidFill>
                <a:srgbClr val="0000FF"/>
              </a:solidFill>
            </a:rPr>
            <a:t>Excel-2003:</a:t>
          </a:r>
          <a:r>
            <a:rPr lang="en-US" cap="none" sz="1000" b="0" i="0" u="none" baseline="0">
              <a:solidFill>
                <a:srgbClr val="000000"/>
              </a:solidFill>
            </a:rPr>
            <a:t>
</a:t>
          </a:r>
          <a:r>
            <a:rPr lang="en-US" cap="none" sz="1000" b="0" i="0" u="none" baseline="0">
              <a:solidFill>
                <a:srgbClr val="000000"/>
              </a:solidFill>
            </a:rPr>
            <a:t>выбрать команду "Сервис" → "Параметры" 
</a:t>
          </a:r>
          <a:r>
            <a:rPr lang="en-US" cap="none" sz="1000" b="0" i="0" u="none" baseline="0">
              <a:solidFill>
                <a:srgbClr val="000000"/>
              </a:solidFill>
            </a:rPr>
            <a:t>В выпадающем окне выбрать "Безопасность"  → "Безопасность макросов"
</a:t>
          </a:r>
          <a:r>
            <a:rPr lang="en-US" cap="none" sz="1000" b="0" i="0" u="none" baseline="0">
              <a:solidFill>
                <a:srgbClr val="000000"/>
              </a:solidFill>
            </a:rPr>
            <a:t>Если стоит высокий или очень высокий уровень безопасности ,
</a:t>
          </a:r>
          <a:r>
            <a:rPr lang="en-US" cap="none" sz="1000" b="0" i="0" u="none" baseline="0">
              <a:solidFill>
                <a:srgbClr val="000000"/>
              </a:solidFill>
            </a:rPr>
            <a:t>то отметить среднюю или низкую
</a:t>
          </a:r>
          <a:r>
            <a:rPr lang="en-US" cap="none" sz="1000" b="0" i="0" u="none" baseline="0">
              <a:solidFill>
                <a:srgbClr val="000000"/>
              </a:solidFill>
            </a:rPr>
            <a:t>Нажать "Ок" , еще раз "Ок".
</a:t>
          </a:r>
          <a:r>
            <a:rPr lang="en-US" cap="none" sz="1000" b="0" i="0" u="none" baseline="0">
              <a:solidFill>
                <a:srgbClr val="000000"/>
              </a:solidFill>
            </a:rPr>
            <a:t>Закрыть файл, сохранив все внесенные изменения, и открыть его еще раз.
</a:t>
          </a:r>
          <a:r>
            <a:rPr lang="en-US" cap="none" sz="1000" b="1" i="0" u="none" baseline="0">
              <a:solidFill>
                <a:srgbClr val="0000FF"/>
              </a:solidFill>
            </a:rPr>
            <a:t>В </a:t>
          </a:r>
          <a:r>
            <a:rPr lang="en-US" cap="none" sz="1000" b="1" i="0" u="none" baseline="0">
              <a:solidFill>
                <a:srgbClr val="0000FF"/>
              </a:solidFill>
            </a:rPr>
            <a:t>Excel-2007:</a:t>
          </a:r>
          <a:r>
            <a:rPr lang="en-US" cap="none" sz="1000" b="0" i="0" u="none" baseline="0">
              <a:solidFill>
                <a:srgbClr val="000000"/>
              </a:solidFill>
            </a:rPr>
            <a:t>
</a:t>
          </a:r>
          <a:r>
            <a:rPr lang="en-US" cap="none" sz="1000" b="0" i="0" u="none" baseline="0">
              <a:solidFill>
                <a:srgbClr val="000000"/>
              </a:solidFill>
            </a:rPr>
            <a:t>выбрать кнопку "</a:t>
          </a:r>
          <a:r>
            <a:rPr lang="en-US" cap="none" sz="1000" b="0" i="0" u="none" baseline="0">
              <a:solidFill>
                <a:srgbClr val="000000"/>
              </a:solidFill>
            </a:rPr>
            <a:t>Office"  → "</a:t>
          </a:r>
          <a:r>
            <a:rPr lang="en-US" cap="none" sz="1000" b="0" i="0" u="none" baseline="0">
              <a:solidFill>
                <a:srgbClr val="000000"/>
              </a:solidFill>
            </a:rPr>
            <a:t>Параметры </a:t>
          </a:r>
          <a:r>
            <a:rPr lang="en-US" cap="none" sz="1000" b="0" i="0" u="none" baseline="0">
              <a:solidFill>
                <a:srgbClr val="000000"/>
              </a:solidFill>
            </a:rPr>
            <a:t>Excel"
</a:t>
          </a:r>
          <a:r>
            <a:rPr lang="en-US" cap="none" sz="1000" b="0" i="0" u="none" baseline="0">
              <a:solidFill>
                <a:srgbClr val="000000"/>
              </a:solidFill>
            </a:rPr>
            <a:t>Центр управления безопасностью  →  Параметры центра управления безопасностью  → Параметры макросов  →  Включить все макросы
</a:t>
          </a:r>
          <a:r>
            <a:rPr lang="en-US" cap="none" sz="1000" b="0" i="0" u="none" baseline="0">
              <a:solidFill>
                <a:srgbClr val="000000"/>
              </a:solidFill>
            </a:rPr>
            <a:t>Закройте файл и откройте его еще раз. На страницах, где используются макросы, вкладка "Надстройки" будет отображена.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18</xdr:row>
      <xdr:rowOff>104775</xdr:rowOff>
    </xdr:from>
    <xdr:to>
      <xdr:col>15</xdr:col>
      <xdr:colOff>219075</xdr:colOff>
      <xdr:row>29</xdr:row>
      <xdr:rowOff>104775</xdr:rowOff>
    </xdr:to>
    <xdr:sp>
      <xdr:nvSpPr>
        <xdr:cNvPr id="1" name="Rectangle 172"/>
        <xdr:cNvSpPr>
          <a:spLocks/>
        </xdr:cNvSpPr>
      </xdr:nvSpPr>
      <xdr:spPr>
        <a:xfrm>
          <a:off x="8258175" y="2343150"/>
          <a:ext cx="4895850" cy="177165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a:t>
          </a:r>
          <a:r>
            <a:rPr lang="en-US" cap="none" sz="1000" b="0" i="0" u="none" baseline="0">
              <a:solidFill>
                <a:srgbClr val="000000"/>
              </a:solidFill>
            </a:rPr>
            <a:t>http://portal.nalog.gov.by/juridical/arm413).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1466850</xdr:colOff>
      <xdr:row>20</xdr:row>
      <xdr:rowOff>590550</xdr:rowOff>
    </xdr:from>
    <xdr:to>
      <xdr:col>14</xdr:col>
      <xdr:colOff>1971675</xdr:colOff>
      <xdr:row>21</xdr:row>
      <xdr:rowOff>85725</xdr:rowOff>
    </xdr:to>
    <xdr:sp>
      <xdr:nvSpPr>
        <xdr:cNvPr id="1" name="Line 158"/>
        <xdr:cNvSpPr>
          <a:spLocks/>
        </xdr:cNvSpPr>
      </xdr:nvSpPr>
      <xdr:spPr>
        <a:xfrm flipH="1">
          <a:off x="9248775" y="5391150"/>
          <a:ext cx="495300" cy="142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oneCellAnchor>
    <xdr:from>
      <xdr:col>14</xdr:col>
      <xdr:colOff>1990725</xdr:colOff>
      <xdr:row>19</xdr:row>
      <xdr:rowOff>371475</xdr:rowOff>
    </xdr:from>
    <xdr:ext cx="4276725" cy="714375"/>
    <xdr:sp>
      <xdr:nvSpPr>
        <xdr:cNvPr id="2" name="Rectangle 157"/>
        <xdr:cNvSpPr>
          <a:spLocks/>
        </xdr:cNvSpPr>
      </xdr:nvSpPr>
      <xdr:spPr>
        <a:xfrm>
          <a:off x="9772650" y="4772025"/>
          <a:ext cx="4276725" cy="714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Корректировки на сумму разниц, образовавшихся при пересчете по состоянию на 31.12.2017 г. активов и обязательств в эквиваленте, можно показать в дополнительной </a:t>
          </a:r>
          <a:r>
            <a:rPr lang="en-US" cap="none" sz="1000" b="1" i="0" u="none" baseline="0">
              <a:solidFill>
                <a:srgbClr val="0000FF"/>
              </a:solidFill>
            </a:rPr>
            <a:t>строке 031</a:t>
          </a:r>
          <a:r>
            <a:rPr lang="en-US" cap="none" sz="1000" b="0" i="0" u="none" baseline="0">
              <a:solidFill>
                <a:srgbClr val="000000"/>
              </a:solidFill>
            </a:rPr>
            <a:t>. Для отображения дополнительной </a:t>
          </a:r>
          <a:r>
            <a:rPr lang="en-US" cap="none" sz="1000" b="1" i="0" u="none" baseline="0">
              <a:solidFill>
                <a:srgbClr val="0000FF"/>
              </a:solidFill>
            </a:rPr>
            <a:t>строки 031</a:t>
          </a:r>
          <a:r>
            <a:rPr lang="en-US" cap="none" sz="1000" b="0" i="0" u="none" baseline="0">
              <a:solidFill>
                <a:srgbClr val="0000FF"/>
              </a:solidFill>
            </a:rPr>
            <a:t> </a:t>
          </a:r>
          <a:r>
            <a:rPr lang="en-US" cap="none" sz="1000" b="0" i="0" u="none" baseline="0">
              <a:solidFill>
                <a:srgbClr val="000000"/>
              </a:solidFill>
            </a:rPr>
            <a:t>поставьте знак "</a:t>
          </a:r>
          <a:r>
            <a:rPr lang="en-US" cap="none" sz="1000" b="0" i="0" u="none" baseline="0">
              <a:solidFill>
                <a:srgbClr val="000000"/>
              </a:solidFill>
            </a:rPr>
            <a:t>v" </a:t>
          </a:r>
          <a:r>
            <a:rPr lang="en-US" cap="none" sz="1000" b="0" i="0" u="none" baseline="0">
              <a:solidFill>
                <a:srgbClr val="000000"/>
              </a:solidFill>
            </a:rPr>
            <a:t>здесь.</a:t>
          </a:r>
        </a:p>
      </xdr:txBody>
    </xdr:sp>
    <xdr:clientData/>
  </xdr:oneCellAnchor>
  <xdr:twoCellAnchor editAs="oneCell">
    <xdr:from>
      <xdr:col>14</xdr:col>
      <xdr:colOff>466725</xdr:colOff>
      <xdr:row>21</xdr:row>
      <xdr:rowOff>114300</xdr:rowOff>
    </xdr:from>
    <xdr:to>
      <xdr:col>14</xdr:col>
      <xdr:colOff>1419225</xdr:colOff>
      <xdr:row>23</xdr:row>
      <xdr:rowOff>9525</xdr:rowOff>
    </xdr:to>
    <xdr:pic>
      <xdr:nvPicPr>
        <xdr:cNvPr id="3" name="CheckBox1"/>
        <xdr:cNvPicPr preferRelativeResize="1">
          <a:picLocks noChangeAspect="1"/>
        </xdr:cNvPicPr>
      </xdr:nvPicPr>
      <xdr:blipFill>
        <a:blip r:embed="rId1"/>
        <a:stretch>
          <a:fillRect/>
        </a:stretch>
      </xdr:blipFill>
      <xdr:spPr>
        <a:xfrm>
          <a:off x="8248650" y="5562600"/>
          <a:ext cx="9525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L38"/>
  <sheetViews>
    <sheetView zoomScaleSheetLayoutView="100" zoomScalePageLayoutView="0" workbookViewId="0" topLeftCell="A1">
      <selection activeCell="A1" sqref="A1"/>
    </sheetView>
  </sheetViews>
  <sheetFormatPr defaultColWidth="9.00390625" defaultRowHeight="12.75"/>
  <cols>
    <col min="1" max="1" width="82.375" style="1" customWidth="1"/>
    <col min="2" max="16384" width="9.125" style="1" customWidth="1"/>
  </cols>
  <sheetData>
    <row r="1" spans="1:12" ht="44.25" customHeight="1">
      <c r="A1" s="187" t="s">
        <v>244</v>
      </c>
      <c r="C1" s="250" t="s">
        <v>221</v>
      </c>
      <c r="D1" s="250"/>
      <c r="E1" s="250"/>
      <c r="F1" s="250"/>
      <c r="G1" s="250"/>
      <c r="H1" s="250"/>
      <c r="I1" s="250"/>
      <c r="J1" s="250"/>
      <c r="K1" s="250"/>
      <c r="L1" s="250"/>
    </row>
    <row r="2" spans="1:12" ht="159.75" customHeight="1">
      <c r="A2" s="48" t="s">
        <v>154</v>
      </c>
      <c r="C2" s="250"/>
      <c r="D2" s="250"/>
      <c r="E2" s="250"/>
      <c r="F2" s="250"/>
      <c r="G2" s="250"/>
      <c r="H2" s="250"/>
      <c r="I2" s="250"/>
      <c r="J2" s="250"/>
      <c r="K2" s="250"/>
      <c r="L2" s="250"/>
    </row>
    <row r="3" spans="1:12" ht="35.25" customHeight="1">
      <c r="A3" s="15" t="s">
        <v>149</v>
      </c>
      <c r="C3" s="250"/>
      <c r="D3" s="250"/>
      <c r="E3" s="250"/>
      <c r="F3" s="250"/>
      <c r="G3" s="250"/>
      <c r="H3" s="250"/>
      <c r="I3" s="250"/>
      <c r="J3" s="250"/>
      <c r="K3" s="250"/>
      <c r="L3" s="250"/>
    </row>
    <row r="4" spans="1:12" ht="35.25" customHeight="1">
      <c r="A4" s="15" t="s">
        <v>150</v>
      </c>
      <c r="C4" s="250"/>
      <c r="D4" s="250"/>
      <c r="E4" s="250"/>
      <c r="F4" s="250"/>
      <c r="G4" s="250"/>
      <c r="H4" s="250"/>
      <c r="I4" s="250"/>
      <c r="J4" s="250"/>
      <c r="K4" s="250"/>
      <c r="L4" s="250"/>
    </row>
    <row r="5" spans="1:12" ht="58.5" customHeight="1">
      <c r="A5" s="16" t="s">
        <v>160</v>
      </c>
      <c r="C5" s="251" t="s">
        <v>222</v>
      </c>
      <c r="D5" s="251"/>
      <c r="E5" s="251"/>
      <c r="F5" s="251"/>
      <c r="G5" s="251"/>
      <c r="H5" s="251"/>
      <c r="I5" s="251"/>
      <c r="J5" s="251"/>
      <c r="K5" s="251"/>
      <c r="L5" s="251"/>
    </row>
    <row r="6" spans="1:12" ht="32.25" customHeight="1">
      <c r="A6" s="15" t="s">
        <v>195</v>
      </c>
      <c r="C6" s="251"/>
      <c r="D6" s="251"/>
      <c r="E6" s="251"/>
      <c r="F6" s="251"/>
      <c r="G6" s="251"/>
      <c r="H6" s="251"/>
      <c r="I6" s="251"/>
      <c r="J6" s="251"/>
      <c r="K6" s="251"/>
      <c r="L6" s="251"/>
    </row>
    <row r="7" spans="1:3" ht="123" customHeight="1">
      <c r="A7" s="48" t="s">
        <v>151</v>
      </c>
      <c r="C7" s="177"/>
    </row>
    <row r="8" ht="88.5" customHeight="1">
      <c r="A8" s="16" t="s">
        <v>152</v>
      </c>
    </row>
    <row r="9" ht="33" customHeight="1">
      <c r="A9" s="15" t="s">
        <v>196</v>
      </c>
    </row>
    <row r="10" ht="111" customHeight="1">
      <c r="A10" s="47" t="s">
        <v>223</v>
      </c>
    </row>
    <row r="11" ht="49.5" customHeight="1">
      <c r="A11" s="176" t="s">
        <v>118</v>
      </c>
    </row>
    <row r="12" ht="81" customHeight="1">
      <c r="A12" s="15" t="s">
        <v>197</v>
      </c>
    </row>
    <row r="13" ht="105.75" customHeight="1">
      <c r="A13" s="15" t="s">
        <v>153</v>
      </c>
    </row>
    <row r="14" ht="15">
      <c r="A14" s="14"/>
    </row>
    <row r="15" ht="15">
      <c r="A15" s="14"/>
    </row>
    <row r="16" ht="15">
      <c r="A16" s="14"/>
    </row>
    <row r="17" ht="15">
      <c r="A17" s="14"/>
    </row>
    <row r="18" ht="15">
      <c r="A18" s="14"/>
    </row>
    <row r="19" ht="15">
      <c r="A19" s="14"/>
    </row>
    <row r="20" ht="15">
      <c r="A20" s="14"/>
    </row>
    <row r="21" ht="15">
      <c r="A21" s="14"/>
    </row>
    <row r="22" ht="15">
      <c r="A22" s="14"/>
    </row>
    <row r="23" ht="15">
      <c r="A23" s="14"/>
    </row>
    <row r="24" ht="15">
      <c r="A24" s="14"/>
    </row>
    <row r="25" ht="15">
      <c r="A25" s="14"/>
    </row>
    <row r="26" ht="15">
      <c r="A26" s="14"/>
    </row>
    <row r="27" ht="15">
      <c r="A27" s="14"/>
    </row>
    <row r="28" ht="15">
      <c r="A28" s="14"/>
    </row>
    <row r="29" ht="15">
      <c r="A29" s="14"/>
    </row>
    <row r="30" ht="15">
      <c r="A30" s="14"/>
    </row>
    <row r="31" ht="15">
      <c r="A31" s="14"/>
    </row>
    <row r="32" ht="15">
      <c r="A32" s="14"/>
    </row>
    <row r="33" ht="15">
      <c r="A33" s="14"/>
    </row>
    <row r="34" ht="15">
      <c r="A34" s="14"/>
    </row>
    <row r="35" ht="15">
      <c r="A35" s="14"/>
    </row>
    <row r="36" ht="15">
      <c r="A36" s="14"/>
    </row>
    <row r="37" ht="15">
      <c r="A37" s="14"/>
    </row>
    <row r="38" ht="15">
      <c r="A38" s="14"/>
    </row>
  </sheetData>
  <sheetProtection formatCells="0" formatColumns="0" formatRows="0" insertColumns="0" insertRows="0" insertHyperlinks="0" deleteColumns="0" deleteRows="0" sort="0" autoFilter="0" pivotTables="0"/>
  <mergeCells count="2">
    <mergeCell ref="C1:L4"/>
    <mergeCell ref="C5:L6"/>
  </mergeCells>
  <printOptions/>
  <pageMargins left="0.7874015748031497" right="0.3937007874015748" top="0.3937007874015748" bottom="0.1968503937007874" header="0.5118110236220472" footer="0.5118110236220472"/>
  <pageSetup blackAndWhite="1"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S130"/>
  <sheetViews>
    <sheetView showGridLines="0" zoomScaleSheetLayoutView="100" zoomScalePageLayoutView="0" workbookViewId="0" topLeftCell="A1">
      <selection activeCell="F78" sqref="F78"/>
    </sheetView>
  </sheetViews>
  <sheetFormatPr defaultColWidth="9.00390625" defaultRowHeight="11.25" customHeight="1"/>
  <cols>
    <col min="1" max="1" width="15.375" style="52" customWidth="1"/>
    <col min="2" max="3" width="8.375" style="52" customWidth="1"/>
    <col min="4" max="4" width="11.00390625" style="52" customWidth="1"/>
    <col min="5" max="5" width="6.00390625" style="52" customWidth="1"/>
    <col min="6" max="7" width="21.00390625" style="52" customWidth="1"/>
    <col min="8" max="8" width="8.625" style="51" customWidth="1"/>
    <col min="9" max="9" width="7.625" style="52" customWidth="1"/>
    <col min="10" max="10" width="17.25390625" style="52" customWidth="1"/>
    <col min="11" max="11" width="19.75390625" style="52" customWidth="1"/>
    <col min="12" max="12" width="9.125" style="52" customWidth="1"/>
    <col min="13" max="13" width="8.75390625" style="96" customWidth="1"/>
    <col min="14" max="18" width="3.75390625" style="83" customWidth="1"/>
    <col min="19" max="16384" width="9.125" style="52" customWidth="1"/>
  </cols>
  <sheetData>
    <row r="1" spans="1:18" s="50" customFormat="1" ht="20.25" customHeight="1" thickBot="1">
      <c r="A1" s="148"/>
      <c r="B1" s="148"/>
      <c r="C1" s="148"/>
      <c r="D1" s="148"/>
      <c r="E1" s="148"/>
      <c r="F1" s="148"/>
      <c r="G1" s="148"/>
      <c r="H1" s="65"/>
      <c r="K1" s="66" t="s">
        <v>185</v>
      </c>
      <c r="L1" s="63"/>
      <c r="M1" s="151"/>
      <c r="N1" s="146"/>
      <c r="O1" s="64"/>
      <c r="P1" s="64"/>
      <c r="Q1" s="64"/>
      <c r="R1" s="64"/>
    </row>
    <row r="2" spans="1:18" s="50" customFormat="1" ht="25.5" customHeight="1" thickBot="1">
      <c r="A2" s="339" t="s">
        <v>116</v>
      </c>
      <c r="B2" s="340"/>
      <c r="C2" s="340"/>
      <c r="D2" s="340"/>
      <c r="E2" s="340"/>
      <c r="F2" s="340"/>
      <c r="G2" s="340"/>
      <c r="H2" s="341"/>
      <c r="I2" s="24" t="s">
        <v>164</v>
      </c>
      <c r="J2" s="328" t="s">
        <v>183</v>
      </c>
      <c r="K2" s="328" t="s">
        <v>184</v>
      </c>
      <c r="L2" s="186" t="s">
        <v>164</v>
      </c>
      <c r="N2" s="64"/>
      <c r="O2" s="64"/>
      <c r="P2" s="64"/>
      <c r="Q2" s="64"/>
      <c r="R2" s="64"/>
    </row>
    <row r="3" spans="1:18" s="50" customFormat="1" ht="19.5" customHeight="1" thickBot="1">
      <c r="A3" s="340" t="s">
        <v>117</v>
      </c>
      <c r="B3" s="340"/>
      <c r="C3" s="340"/>
      <c r="D3" s="340"/>
      <c r="E3" s="340"/>
      <c r="F3" s="340"/>
      <c r="G3" s="340"/>
      <c r="H3" s="341"/>
      <c r="I3" s="152">
        <v>2020</v>
      </c>
      <c r="J3" s="342"/>
      <c r="K3" s="329"/>
      <c r="N3" s="64"/>
      <c r="O3" s="64"/>
      <c r="P3" s="64"/>
      <c r="Q3" s="64"/>
      <c r="R3" s="64"/>
    </row>
    <row r="4" spans="1:18" s="50" customFormat="1" ht="15" customHeight="1">
      <c r="A4" s="340" t="s">
        <v>119</v>
      </c>
      <c r="B4" s="340"/>
      <c r="C4" s="340"/>
      <c r="D4" s="340"/>
      <c r="E4" s="340"/>
      <c r="F4" s="340"/>
      <c r="G4" s="340"/>
      <c r="H4" s="65"/>
      <c r="J4" s="67">
        <v>1</v>
      </c>
      <c r="K4" s="67">
        <v>2</v>
      </c>
      <c r="N4" s="64"/>
      <c r="O4" s="64"/>
      <c r="P4" s="64"/>
      <c r="Q4" s="64"/>
      <c r="R4" s="64"/>
    </row>
    <row r="5" spans="1:18" s="50" customFormat="1" ht="11.25" customHeight="1">
      <c r="A5" s="340"/>
      <c r="B5" s="340"/>
      <c r="C5" s="340"/>
      <c r="D5" s="340"/>
      <c r="E5" s="340"/>
      <c r="F5" s="340"/>
      <c r="G5" s="340"/>
      <c r="H5" s="345" t="s">
        <v>193</v>
      </c>
      <c r="I5" s="346"/>
      <c r="J5" s="102">
        <v>43831</v>
      </c>
      <c r="K5" s="102">
        <f>IF(K6="",VLOOKUP($I$2,$E$116:$G$125,3,0),K6)</f>
        <v>44196</v>
      </c>
      <c r="N5" s="64"/>
      <c r="O5" s="64"/>
      <c r="P5" s="64"/>
      <c r="Q5" s="64"/>
      <c r="R5" s="64"/>
    </row>
    <row r="6" spans="1:18" s="50" customFormat="1" ht="18.75" customHeight="1">
      <c r="A6" s="340"/>
      <c r="B6" s="340"/>
      <c r="C6" s="340"/>
      <c r="D6" s="340"/>
      <c r="E6" s="340"/>
      <c r="F6" s="340"/>
      <c r="G6" s="340"/>
      <c r="H6" s="343" t="s">
        <v>194</v>
      </c>
      <c r="I6" s="344"/>
      <c r="J6" s="38" t="s">
        <v>461</v>
      </c>
      <c r="K6" s="38"/>
      <c r="N6" s="64">
        <f>MONTH(J5)</f>
        <v>1</v>
      </c>
      <c r="O6" s="64" t="str">
        <f>VLOOKUP(N6,$A$115:$B$126,2,0)</f>
        <v>январь</v>
      </c>
      <c r="P6" s="64">
        <f>MONTH(K5)</f>
        <v>12</v>
      </c>
      <c r="Q6" s="64" t="str">
        <f>VLOOKUP(P6,$A$115:$B$126,2,0)</f>
        <v>декабрь</v>
      </c>
      <c r="R6" s="64">
        <f>YEAR(K5)</f>
        <v>2020</v>
      </c>
    </row>
    <row r="7" spans="1:18" s="50" customFormat="1" ht="15" customHeight="1" hidden="1">
      <c r="A7" s="148"/>
      <c r="B7" s="148"/>
      <c r="C7" s="148"/>
      <c r="D7" s="148"/>
      <c r="E7" s="148"/>
      <c r="F7" s="148"/>
      <c r="G7" s="148"/>
      <c r="H7" s="147"/>
      <c r="I7" s="147"/>
      <c r="J7" s="54"/>
      <c r="K7" s="54"/>
      <c r="N7" s="64"/>
      <c r="O7" s="64"/>
      <c r="P7" s="64"/>
      <c r="Q7" s="64"/>
      <c r="R7" s="64"/>
    </row>
    <row r="8" spans="1:18" s="50" customFormat="1" ht="15" customHeight="1" hidden="1">
      <c r="A8" s="148"/>
      <c r="B8" s="148"/>
      <c r="C8" s="148"/>
      <c r="D8" s="148"/>
      <c r="E8" s="148"/>
      <c r="F8" s="148"/>
      <c r="G8" s="148"/>
      <c r="H8" s="147"/>
      <c r="I8" s="147"/>
      <c r="J8" s="54"/>
      <c r="K8" s="54"/>
      <c r="N8" s="64"/>
      <c r="O8" s="64"/>
      <c r="P8" s="64"/>
      <c r="Q8" s="64"/>
      <c r="R8" s="64"/>
    </row>
    <row r="9" spans="1:18" s="50" customFormat="1" ht="15" customHeight="1" hidden="1">
      <c r="A9" s="148"/>
      <c r="B9" s="148"/>
      <c r="C9" s="148"/>
      <c r="D9" s="148"/>
      <c r="E9" s="148"/>
      <c r="F9" s="148"/>
      <c r="G9" s="148"/>
      <c r="H9" s="147"/>
      <c r="I9" s="147"/>
      <c r="J9" s="54"/>
      <c r="K9" s="54"/>
      <c r="N9" s="64"/>
      <c r="O9" s="64"/>
      <c r="P9" s="64"/>
      <c r="Q9" s="64"/>
      <c r="R9" s="64"/>
    </row>
    <row r="10" spans="1:18" s="50" customFormat="1" ht="15" customHeight="1" hidden="1">
      <c r="A10" s="148"/>
      <c r="B10" s="148"/>
      <c r="C10" s="148"/>
      <c r="D10" s="148"/>
      <c r="E10" s="148"/>
      <c r="F10" s="148"/>
      <c r="G10" s="148"/>
      <c r="H10" s="147"/>
      <c r="I10" s="147"/>
      <c r="J10" s="54"/>
      <c r="K10" s="54"/>
      <c r="N10" s="64"/>
      <c r="O10" s="64"/>
      <c r="P10" s="64"/>
      <c r="Q10" s="64"/>
      <c r="R10" s="64"/>
    </row>
    <row r="11" spans="1:18" s="50" customFormat="1" ht="15" customHeight="1" hidden="1">
      <c r="A11" s="148"/>
      <c r="B11" s="148"/>
      <c r="C11" s="148"/>
      <c r="D11" s="148"/>
      <c r="E11" s="148"/>
      <c r="F11" s="148"/>
      <c r="G11" s="148"/>
      <c r="H11" s="147"/>
      <c r="I11" s="147"/>
      <c r="J11" s="54"/>
      <c r="K11" s="54"/>
      <c r="N11" s="64"/>
      <c r="O11" s="64"/>
      <c r="P11" s="64"/>
      <c r="Q11" s="64"/>
      <c r="R11" s="64"/>
    </row>
    <row r="12" spans="1:18" s="50" customFormat="1" ht="15" customHeight="1" hidden="1">
      <c r="A12" s="148"/>
      <c r="B12" s="148"/>
      <c r="C12" s="148"/>
      <c r="D12" s="148"/>
      <c r="E12" s="148"/>
      <c r="F12" s="148"/>
      <c r="G12" s="148"/>
      <c r="H12" s="147"/>
      <c r="I12" s="147"/>
      <c r="J12" s="54"/>
      <c r="K12" s="54"/>
      <c r="N12" s="64"/>
      <c r="O12" s="64"/>
      <c r="P12" s="64"/>
      <c r="Q12" s="64"/>
      <c r="R12" s="64"/>
    </row>
    <row r="13" spans="1:18" s="50" customFormat="1" ht="15" customHeight="1" hidden="1">
      <c r="A13" s="148"/>
      <c r="B13" s="148"/>
      <c r="C13" s="148"/>
      <c r="D13" s="148"/>
      <c r="E13" s="148"/>
      <c r="F13" s="148"/>
      <c r="G13" s="148"/>
      <c r="H13" s="147"/>
      <c r="I13" s="147"/>
      <c r="J13" s="54"/>
      <c r="K13" s="54"/>
      <c r="N13" s="64"/>
      <c r="O13" s="64"/>
      <c r="P13" s="64"/>
      <c r="Q13" s="64"/>
      <c r="R13" s="64"/>
    </row>
    <row r="14" spans="5:18" s="50" customFormat="1" ht="8.25" customHeight="1">
      <c r="E14" s="347"/>
      <c r="F14" s="347"/>
      <c r="G14" s="347"/>
      <c r="H14" s="51"/>
      <c r="N14" s="64"/>
      <c r="O14" s="64"/>
      <c r="P14" s="64"/>
      <c r="Q14" s="64"/>
      <c r="R14" s="64"/>
    </row>
    <row r="15" spans="1:18" s="4" customFormat="1" ht="11.25" customHeight="1">
      <c r="A15" s="5"/>
      <c r="B15" s="5"/>
      <c r="C15" s="5"/>
      <c r="D15" s="5"/>
      <c r="E15" s="5"/>
      <c r="F15" s="348" t="s">
        <v>28</v>
      </c>
      <c r="G15" s="348"/>
      <c r="H15" s="7"/>
      <c r="I15" s="50"/>
      <c r="J15" s="50"/>
      <c r="K15" s="50"/>
      <c r="L15" s="50"/>
      <c r="N15" s="26"/>
      <c r="O15" s="26"/>
      <c r="P15" s="26"/>
      <c r="Q15" s="26"/>
      <c r="R15" s="26"/>
    </row>
    <row r="16" spans="1:18" s="4" customFormat="1" ht="22.5" customHeight="1">
      <c r="A16" s="5"/>
      <c r="B16" s="5"/>
      <c r="C16" s="5"/>
      <c r="D16" s="5"/>
      <c r="E16" s="5"/>
      <c r="F16" s="352" t="s">
        <v>224</v>
      </c>
      <c r="G16" s="352"/>
      <c r="H16" s="7"/>
      <c r="I16" s="50"/>
      <c r="J16" s="50"/>
      <c r="K16" s="50"/>
      <c r="L16" s="50"/>
      <c r="N16" s="26"/>
      <c r="O16" s="26"/>
      <c r="P16" s="26"/>
      <c r="Q16" s="26"/>
      <c r="R16" s="26"/>
    </row>
    <row r="17" spans="1:18" s="4" customFormat="1" ht="11.25" customHeight="1">
      <c r="A17" s="5"/>
      <c r="B17" s="5"/>
      <c r="C17" s="5"/>
      <c r="D17" s="5"/>
      <c r="E17" s="5"/>
      <c r="F17" s="352"/>
      <c r="G17" s="352"/>
      <c r="H17" s="7"/>
      <c r="I17" s="50"/>
      <c r="J17" s="50"/>
      <c r="K17" s="50"/>
      <c r="L17" s="50"/>
      <c r="N17" s="26"/>
      <c r="O17" s="26"/>
      <c r="P17" s="26"/>
      <c r="Q17" s="26"/>
      <c r="R17" s="26"/>
    </row>
    <row r="18" spans="1:18" s="4" customFormat="1" ht="12.75" customHeight="1">
      <c r="A18" s="276" t="s">
        <v>29</v>
      </c>
      <c r="B18" s="276"/>
      <c r="C18" s="276"/>
      <c r="D18" s="276"/>
      <c r="E18" s="276"/>
      <c r="F18" s="276"/>
      <c r="G18" s="276"/>
      <c r="H18" s="7"/>
      <c r="I18" s="50"/>
      <c r="J18" s="50"/>
      <c r="K18" s="50"/>
      <c r="L18" s="50"/>
      <c r="N18" s="26"/>
      <c r="O18" s="26"/>
      <c r="P18" s="26"/>
      <c r="Q18" s="26"/>
      <c r="R18" s="26"/>
    </row>
    <row r="19" spans="1:18" s="4" customFormat="1" ht="14.25" customHeight="1">
      <c r="A19" s="5"/>
      <c r="B19" s="56" t="s">
        <v>165</v>
      </c>
      <c r="C19" s="277">
        <f>K5</f>
        <v>44196</v>
      </c>
      <c r="D19" s="277"/>
      <c r="E19" s="277"/>
      <c r="F19" s="277"/>
      <c r="G19" s="5"/>
      <c r="H19" s="7"/>
      <c r="I19" s="50"/>
      <c r="J19" s="50"/>
      <c r="K19" s="50"/>
      <c r="L19" s="50"/>
      <c r="N19" s="26"/>
      <c r="O19" s="26"/>
      <c r="P19" s="26"/>
      <c r="Q19" s="26"/>
      <c r="R19" s="26"/>
    </row>
    <row r="20" spans="1:18" s="4" customFormat="1" ht="12.75" customHeight="1">
      <c r="A20" s="3"/>
      <c r="B20" s="5"/>
      <c r="C20" s="5"/>
      <c r="D20" s="5"/>
      <c r="E20" s="5"/>
      <c r="F20" s="5"/>
      <c r="G20" s="5"/>
      <c r="H20" s="7"/>
      <c r="I20" s="50"/>
      <c r="J20" s="50"/>
      <c r="K20" s="50"/>
      <c r="L20" s="50"/>
      <c r="N20" s="26"/>
      <c r="O20" s="26"/>
      <c r="P20" s="26"/>
      <c r="Q20" s="26"/>
      <c r="R20" s="26"/>
    </row>
    <row r="21" spans="1:18" s="4" customFormat="1" ht="12.75">
      <c r="A21" s="278" t="s">
        <v>26</v>
      </c>
      <c r="B21" s="279"/>
      <c r="C21" s="279"/>
      <c r="D21" s="280" t="s">
        <v>462</v>
      </c>
      <c r="E21" s="281"/>
      <c r="F21" s="281"/>
      <c r="G21" s="282"/>
      <c r="H21" s="7"/>
      <c r="I21" s="50"/>
      <c r="J21" s="50"/>
      <c r="K21" s="50"/>
      <c r="L21" s="50"/>
      <c r="N21" s="26"/>
      <c r="O21" s="26"/>
      <c r="P21" s="26"/>
      <c r="Q21" s="26"/>
      <c r="R21" s="26"/>
    </row>
    <row r="22" spans="1:18" s="4" customFormat="1" ht="12.75">
      <c r="A22" s="278" t="s">
        <v>17</v>
      </c>
      <c r="B22" s="279"/>
      <c r="C22" s="279"/>
      <c r="D22" s="349">
        <v>500057113</v>
      </c>
      <c r="E22" s="350"/>
      <c r="F22" s="350"/>
      <c r="G22" s="351"/>
      <c r="H22" s="7"/>
      <c r="I22" s="50"/>
      <c r="J22" s="50"/>
      <c r="K22" s="50"/>
      <c r="L22" s="50"/>
      <c r="N22" s="26"/>
      <c r="O22" s="26"/>
      <c r="P22" s="26"/>
      <c r="Q22" s="26"/>
      <c r="R22" s="26"/>
    </row>
    <row r="23" spans="1:18" s="4" customFormat="1" ht="12.75">
      <c r="A23" s="278" t="s">
        <v>245</v>
      </c>
      <c r="B23" s="279"/>
      <c r="C23" s="279"/>
      <c r="D23" s="280" t="s">
        <v>243</v>
      </c>
      <c r="E23" s="281"/>
      <c r="F23" s="281"/>
      <c r="G23" s="282"/>
      <c r="H23" s="7"/>
      <c r="I23" s="50"/>
      <c r="J23" s="50"/>
      <c r="K23" s="50"/>
      <c r="L23" s="50"/>
      <c r="N23" s="26"/>
      <c r="O23" s="26"/>
      <c r="P23" s="26"/>
      <c r="Q23" s="26"/>
      <c r="R23" s="26"/>
    </row>
    <row r="24" spans="1:18" s="4" customFormat="1" ht="12.75">
      <c r="A24" s="278" t="s">
        <v>18</v>
      </c>
      <c r="B24" s="279"/>
      <c r="C24" s="279"/>
      <c r="D24" s="280" t="s">
        <v>463</v>
      </c>
      <c r="E24" s="281"/>
      <c r="F24" s="281"/>
      <c r="G24" s="282"/>
      <c r="H24" s="7"/>
      <c r="I24" s="50"/>
      <c r="J24" s="50"/>
      <c r="K24" s="50"/>
      <c r="L24" s="50"/>
      <c r="N24" s="26"/>
      <c r="O24" s="26"/>
      <c r="P24" s="26"/>
      <c r="Q24" s="26"/>
      <c r="R24" s="26"/>
    </row>
    <row r="25" spans="1:18" s="4" customFormat="1" ht="12.75">
      <c r="A25" s="278" t="s">
        <v>19</v>
      </c>
      <c r="B25" s="279"/>
      <c r="C25" s="279"/>
      <c r="D25" s="280" t="s">
        <v>464</v>
      </c>
      <c r="E25" s="281"/>
      <c r="F25" s="281"/>
      <c r="G25" s="282"/>
      <c r="H25" s="7"/>
      <c r="K25" s="46"/>
      <c r="L25" s="26"/>
      <c r="N25" s="26"/>
      <c r="O25" s="26"/>
      <c r="P25" s="26"/>
      <c r="Q25" s="26"/>
      <c r="R25" s="26"/>
    </row>
    <row r="26" spans="1:18" s="4" customFormat="1" ht="12.75">
      <c r="A26" s="278" t="s">
        <v>20</v>
      </c>
      <c r="B26" s="279"/>
      <c r="C26" s="279"/>
      <c r="D26" s="280" t="s">
        <v>465</v>
      </c>
      <c r="E26" s="281"/>
      <c r="F26" s="281"/>
      <c r="G26" s="282"/>
      <c r="H26" s="7"/>
      <c r="I26" s="53"/>
      <c r="J26" s="295"/>
      <c r="K26" s="295"/>
      <c r="L26" s="26"/>
      <c r="N26" s="26"/>
      <c r="O26" s="26"/>
      <c r="P26" s="26"/>
      <c r="Q26" s="26"/>
      <c r="R26" s="26"/>
    </row>
    <row r="27" spans="1:18" s="4" customFormat="1" ht="12.75">
      <c r="A27" s="278" t="s">
        <v>27</v>
      </c>
      <c r="B27" s="279"/>
      <c r="C27" s="279"/>
      <c r="D27" s="280" t="s">
        <v>466</v>
      </c>
      <c r="E27" s="281"/>
      <c r="F27" s="281"/>
      <c r="G27" s="282"/>
      <c r="H27" s="7"/>
      <c r="J27" s="295"/>
      <c r="K27" s="295"/>
      <c r="L27" s="26"/>
      <c r="N27" s="26"/>
      <c r="O27" s="26"/>
      <c r="P27" s="26"/>
      <c r="Q27" s="26"/>
      <c r="R27" s="26"/>
    </row>
    <row r="28" spans="1:18" s="4" customFormat="1" ht="8.25" customHeight="1">
      <c r="A28" s="135"/>
      <c r="B28" s="135"/>
      <c r="C28" s="135"/>
      <c r="D28" s="136"/>
      <c r="E28" s="136"/>
      <c r="F28" s="136"/>
      <c r="G28" s="136"/>
      <c r="H28" s="7"/>
      <c r="J28" s="149"/>
      <c r="K28" s="149"/>
      <c r="L28" s="26"/>
      <c r="N28" s="26"/>
      <c r="O28" s="26"/>
      <c r="P28" s="26"/>
      <c r="Q28" s="26"/>
      <c r="R28" s="26"/>
    </row>
    <row r="29" spans="1:18" s="4" customFormat="1" ht="15" customHeight="1">
      <c r="A29" s="5"/>
      <c r="B29" s="5"/>
      <c r="C29" s="307" t="s">
        <v>30</v>
      </c>
      <c r="D29" s="307"/>
      <c r="E29" s="353"/>
      <c r="F29" s="354"/>
      <c r="G29" s="5"/>
      <c r="H29" s="7"/>
      <c r="I29" s="39"/>
      <c r="J29" s="55"/>
      <c r="K29" s="55"/>
      <c r="L29" s="26"/>
      <c r="N29" s="26"/>
      <c r="O29" s="26"/>
      <c r="P29" s="26"/>
      <c r="Q29" s="26"/>
      <c r="R29" s="26"/>
    </row>
    <row r="30" spans="1:18" s="4" customFormat="1" ht="15" customHeight="1">
      <c r="A30" s="5"/>
      <c r="B30" s="5"/>
      <c r="C30" s="307" t="s">
        <v>31</v>
      </c>
      <c r="D30" s="307"/>
      <c r="E30" s="353"/>
      <c r="F30" s="354"/>
      <c r="G30" s="5"/>
      <c r="H30" s="7"/>
      <c r="I30" s="40"/>
      <c r="J30" s="54"/>
      <c r="K30" s="54"/>
      <c r="L30" s="26"/>
      <c r="N30" s="26"/>
      <c r="O30" s="26"/>
      <c r="P30" s="26"/>
      <c r="Q30" s="26"/>
      <c r="R30" s="26"/>
    </row>
    <row r="31" spans="1:18" s="4" customFormat="1" ht="15" customHeight="1">
      <c r="A31" s="5"/>
      <c r="B31" s="5"/>
      <c r="C31" s="307" t="s">
        <v>32</v>
      </c>
      <c r="D31" s="307"/>
      <c r="E31" s="353"/>
      <c r="F31" s="354"/>
      <c r="G31" s="5"/>
      <c r="H31" s="7"/>
      <c r="N31" s="26"/>
      <c r="O31" s="26"/>
      <c r="P31" s="26"/>
      <c r="Q31" s="26"/>
      <c r="R31" s="26"/>
    </row>
    <row r="32" spans="1:18" s="4" customFormat="1" ht="9.75" customHeight="1">
      <c r="A32" s="5"/>
      <c r="B32" s="5"/>
      <c r="C32" s="5"/>
      <c r="D32" s="5"/>
      <c r="E32" s="6"/>
      <c r="F32" s="6"/>
      <c r="G32" s="150"/>
      <c r="H32" s="7"/>
      <c r="N32" s="26"/>
      <c r="O32" s="26"/>
      <c r="P32" s="26"/>
      <c r="Q32" s="26"/>
      <c r="R32" s="26"/>
    </row>
    <row r="33" spans="1:19" ht="26.25" customHeight="1">
      <c r="A33" s="303" t="s">
        <v>68</v>
      </c>
      <c r="B33" s="303"/>
      <c r="C33" s="303"/>
      <c r="D33" s="303"/>
      <c r="E33" s="10" t="s">
        <v>449</v>
      </c>
      <c r="F33" s="125">
        <f>K5</f>
        <v>44196</v>
      </c>
      <c r="G33" s="125">
        <f>DATE(YEAR(K5),MONTH(0),DAY(0))</f>
        <v>43830</v>
      </c>
      <c r="H33" s="301" t="s">
        <v>198</v>
      </c>
      <c r="I33" s="302"/>
      <c r="J33" s="302"/>
      <c r="K33" s="127"/>
      <c r="L33" s="127"/>
      <c r="S33" s="96"/>
    </row>
    <row r="34" spans="1:12" ht="12" customHeight="1">
      <c r="A34" s="296">
        <v>1</v>
      </c>
      <c r="B34" s="297"/>
      <c r="C34" s="297"/>
      <c r="D34" s="298"/>
      <c r="E34" s="12">
        <v>2</v>
      </c>
      <c r="F34" s="12">
        <v>3</v>
      </c>
      <c r="G34" s="12">
        <v>4</v>
      </c>
      <c r="H34" s="301"/>
      <c r="I34" s="302"/>
      <c r="J34" s="302"/>
      <c r="K34" s="127"/>
      <c r="L34" s="127"/>
    </row>
    <row r="35" spans="1:12" ht="15.75" customHeight="1">
      <c r="A35" s="304" t="s">
        <v>246</v>
      </c>
      <c r="B35" s="305"/>
      <c r="C35" s="305"/>
      <c r="D35" s="306"/>
      <c r="E35" s="11"/>
      <c r="F35" s="71"/>
      <c r="G35" s="71"/>
      <c r="H35" s="301"/>
      <c r="I35" s="302"/>
      <c r="J35" s="302"/>
      <c r="K35" s="127"/>
      <c r="L35" s="127"/>
    </row>
    <row r="36" spans="1:9" ht="15.75" customHeight="1">
      <c r="A36" s="272" t="s">
        <v>247</v>
      </c>
      <c r="B36" s="273"/>
      <c r="C36" s="273"/>
      <c r="D36" s="274"/>
      <c r="E36" s="11">
        <v>110</v>
      </c>
      <c r="F36" s="17">
        <v>102</v>
      </c>
      <c r="G36" s="17">
        <v>82</v>
      </c>
      <c r="H36" s="51" t="s">
        <v>75</v>
      </c>
      <c r="I36" s="128"/>
    </row>
    <row r="37" spans="1:9" ht="15.75" customHeight="1">
      <c r="A37" s="272" t="s">
        <v>248</v>
      </c>
      <c r="B37" s="273"/>
      <c r="C37" s="273"/>
      <c r="D37" s="274"/>
      <c r="E37" s="11">
        <v>120</v>
      </c>
      <c r="F37" s="17">
        <v>1</v>
      </c>
      <c r="G37" s="17">
        <v>0</v>
      </c>
      <c r="H37" s="51" t="s">
        <v>76</v>
      </c>
      <c r="I37" s="129"/>
    </row>
    <row r="38" spans="1:9" ht="15.75" customHeight="1">
      <c r="A38" s="333" t="s">
        <v>249</v>
      </c>
      <c r="B38" s="334"/>
      <c r="C38" s="334"/>
      <c r="D38" s="335"/>
      <c r="E38" s="73">
        <v>130</v>
      </c>
      <c r="F38" s="22">
        <f>SUM(F39:F42)</f>
        <v>0</v>
      </c>
      <c r="G38" s="22">
        <f>SUM(G39:G42)</f>
        <v>0</v>
      </c>
      <c r="H38" s="130" t="s">
        <v>199</v>
      </c>
      <c r="I38" s="131"/>
    </row>
    <row r="39" spans="1:9" ht="15.75" customHeight="1">
      <c r="A39" s="292" t="s">
        <v>427</v>
      </c>
      <c r="B39" s="293"/>
      <c r="C39" s="293"/>
      <c r="D39" s="294"/>
      <c r="E39" s="73"/>
      <c r="F39" s="75"/>
      <c r="G39" s="75"/>
      <c r="I39" s="299"/>
    </row>
    <row r="40" spans="1:9" ht="15.75" customHeight="1">
      <c r="A40" s="336" t="s">
        <v>250</v>
      </c>
      <c r="B40" s="337"/>
      <c r="C40" s="337"/>
      <c r="D40" s="338"/>
      <c r="E40" s="76">
        <v>131</v>
      </c>
      <c r="F40" s="19">
        <v>0</v>
      </c>
      <c r="G40" s="19">
        <v>0</v>
      </c>
      <c r="I40" s="300"/>
    </row>
    <row r="41" spans="1:9" ht="15.75" customHeight="1">
      <c r="A41" s="330" t="s">
        <v>251</v>
      </c>
      <c r="B41" s="331"/>
      <c r="C41" s="331"/>
      <c r="D41" s="332"/>
      <c r="E41" s="76">
        <v>132</v>
      </c>
      <c r="F41" s="19">
        <v>0</v>
      </c>
      <c r="G41" s="19">
        <v>0</v>
      </c>
      <c r="I41" s="131"/>
    </row>
    <row r="42" spans="1:9" ht="24" customHeight="1">
      <c r="A42" s="263" t="s">
        <v>252</v>
      </c>
      <c r="B42" s="264"/>
      <c r="C42" s="264"/>
      <c r="D42" s="265"/>
      <c r="E42" s="11">
        <v>133</v>
      </c>
      <c r="F42" s="17">
        <v>0</v>
      </c>
      <c r="G42" s="17">
        <v>0</v>
      </c>
      <c r="I42" s="131"/>
    </row>
    <row r="43" spans="1:9" ht="15.75" customHeight="1">
      <c r="A43" s="259" t="s">
        <v>253</v>
      </c>
      <c r="B43" s="260"/>
      <c r="C43" s="260"/>
      <c r="D43" s="261"/>
      <c r="E43" s="11">
        <v>140</v>
      </c>
      <c r="F43" s="17">
        <v>5</v>
      </c>
      <c r="G43" s="17">
        <v>0</v>
      </c>
      <c r="H43" s="51" t="s">
        <v>77</v>
      </c>
      <c r="I43" s="131"/>
    </row>
    <row r="44" spans="1:9" ht="15.75" customHeight="1">
      <c r="A44" s="259" t="s">
        <v>254</v>
      </c>
      <c r="B44" s="260"/>
      <c r="C44" s="260"/>
      <c r="D44" s="261"/>
      <c r="E44" s="11">
        <v>150</v>
      </c>
      <c r="F44" s="17">
        <v>0</v>
      </c>
      <c r="G44" s="17">
        <v>0</v>
      </c>
      <c r="H44" s="51" t="s">
        <v>78</v>
      </c>
      <c r="I44" s="131"/>
    </row>
    <row r="45" spans="1:9" ht="15.75" customHeight="1">
      <c r="A45" s="259" t="s">
        <v>255</v>
      </c>
      <c r="B45" s="260"/>
      <c r="C45" s="260"/>
      <c r="D45" s="261"/>
      <c r="E45" s="76">
        <v>160</v>
      </c>
      <c r="F45" s="19">
        <v>24</v>
      </c>
      <c r="G45" s="19">
        <v>0</v>
      </c>
      <c r="H45" s="51" t="s">
        <v>79</v>
      </c>
      <c r="I45" s="131"/>
    </row>
    <row r="46" spans="1:9" ht="15.75" customHeight="1">
      <c r="A46" s="259" t="s">
        <v>256</v>
      </c>
      <c r="B46" s="260"/>
      <c r="C46" s="260"/>
      <c r="D46" s="261"/>
      <c r="E46" s="76">
        <v>170</v>
      </c>
      <c r="F46" s="19">
        <v>0</v>
      </c>
      <c r="G46" s="19">
        <v>0</v>
      </c>
      <c r="H46" s="130" t="s">
        <v>2</v>
      </c>
      <c r="I46" s="131"/>
    </row>
    <row r="47" spans="1:9" ht="15.75" customHeight="1">
      <c r="A47" s="259" t="s">
        <v>257</v>
      </c>
      <c r="B47" s="260"/>
      <c r="C47" s="260"/>
      <c r="D47" s="261"/>
      <c r="E47" s="76">
        <v>180</v>
      </c>
      <c r="F47" s="19">
        <v>0</v>
      </c>
      <c r="G47" s="19">
        <v>0</v>
      </c>
      <c r="H47" s="51" t="s">
        <v>80</v>
      </c>
      <c r="I47" s="131"/>
    </row>
    <row r="48" spans="1:9" ht="15.75" customHeight="1">
      <c r="A48" s="266" t="s">
        <v>451</v>
      </c>
      <c r="B48" s="267"/>
      <c r="C48" s="267"/>
      <c r="D48" s="268"/>
      <c r="E48" s="13">
        <v>190</v>
      </c>
      <c r="F48" s="23">
        <f>SUM(F36,F37,F38,F43,F44,F45,F46,F47)</f>
        <v>132</v>
      </c>
      <c r="G48" s="23">
        <f>SUM(G36,G37,G38,G43,G44,G45,G46,G47)</f>
        <v>82</v>
      </c>
      <c r="I48" s="131"/>
    </row>
    <row r="49" spans="1:9" ht="15.75" customHeight="1">
      <c r="A49" s="269" t="s">
        <v>258</v>
      </c>
      <c r="B49" s="270"/>
      <c r="C49" s="270"/>
      <c r="D49" s="271"/>
      <c r="E49" s="13"/>
      <c r="F49" s="77"/>
      <c r="G49" s="77"/>
      <c r="I49" s="131"/>
    </row>
    <row r="50" spans="1:9" ht="15.75" customHeight="1">
      <c r="A50" s="259" t="s">
        <v>259</v>
      </c>
      <c r="B50" s="260"/>
      <c r="C50" s="260"/>
      <c r="D50" s="261"/>
      <c r="E50" s="73">
        <v>210</v>
      </c>
      <c r="F50" s="22">
        <f>SUM(F51:F57)</f>
        <v>156</v>
      </c>
      <c r="G50" s="22">
        <f>SUM(G51:G57)</f>
        <v>184</v>
      </c>
      <c r="I50" s="131"/>
    </row>
    <row r="51" spans="1:9" ht="15.75" customHeight="1">
      <c r="A51" s="253" t="s">
        <v>427</v>
      </c>
      <c r="B51" s="254"/>
      <c r="C51" s="254"/>
      <c r="D51" s="255"/>
      <c r="E51" s="78"/>
      <c r="F51" s="75"/>
      <c r="G51" s="75"/>
      <c r="I51" s="131"/>
    </row>
    <row r="52" spans="1:9" ht="15.75" customHeight="1">
      <c r="A52" s="256" t="s">
        <v>260</v>
      </c>
      <c r="B52" s="257"/>
      <c r="C52" s="257"/>
      <c r="D52" s="258"/>
      <c r="E52" s="79">
        <v>211</v>
      </c>
      <c r="F52" s="19">
        <v>52</v>
      </c>
      <c r="G52" s="19">
        <v>61</v>
      </c>
      <c r="H52" s="51" t="s">
        <v>136</v>
      </c>
      <c r="I52" s="131"/>
    </row>
    <row r="53" spans="1:9" ht="15.75" customHeight="1">
      <c r="A53" s="253" t="s">
        <v>452</v>
      </c>
      <c r="B53" s="254"/>
      <c r="C53" s="254"/>
      <c r="D53" s="255"/>
      <c r="E53" s="76">
        <v>212</v>
      </c>
      <c r="F53" s="19">
        <v>0</v>
      </c>
      <c r="G53" s="19">
        <v>0</v>
      </c>
      <c r="H53" s="51" t="s">
        <v>200</v>
      </c>
      <c r="I53" s="131"/>
    </row>
    <row r="54" spans="1:9" ht="15.75" customHeight="1">
      <c r="A54" s="253" t="s">
        <v>261</v>
      </c>
      <c r="B54" s="254"/>
      <c r="C54" s="254"/>
      <c r="D54" s="255"/>
      <c r="E54" s="11">
        <v>213</v>
      </c>
      <c r="F54" s="17">
        <v>88</v>
      </c>
      <c r="G54" s="17">
        <v>107</v>
      </c>
      <c r="H54" s="130" t="s">
        <v>137</v>
      </c>
      <c r="I54" s="131"/>
    </row>
    <row r="55" spans="1:9" ht="15.75" customHeight="1">
      <c r="A55" s="253" t="s">
        <v>262</v>
      </c>
      <c r="B55" s="254"/>
      <c r="C55" s="254"/>
      <c r="D55" s="255"/>
      <c r="E55" s="11">
        <v>214</v>
      </c>
      <c r="F55" s="17">
        <v>16</v>
      </c>
      <c r="G55" s="17">
        <v>16</v>
      </c>
      <c r="H55" s="130" t="s">
        <v>138</v>
      </c>
      <c r="I55" s="131"/>
    </row>
    <row r="56" spans="1:9" ht="15.75" customHeight="1">
      <c r="A56" s="253" t="s">
        <v>453</v>
      </c>
      <c r="B56" s="254"/>
      <c r="C56" s="254"/>
      <c r="D56" s="255"/>
      <c r="E56" s="11">
        <v>215</v>
      </c>
      <c r="F56" s="17">
        <v>0</v>
      </c>
      <c r="G56" s="17">
        <v>0</v>
      </c>
      <c r="H56" s="51" t="s">
        <v>81</v>
      </c>
      <c r="I56" s="131"/>
    </row>
    <row r="57" spans="1:9" ht="15.75" customHeight="1">
      <c r="A57" s="253" t="s">
        <v>263</v>
      </c>
      <c r="B57" s="254"/>
      <c r="C57" s="254"/>
      <c r="D57" s="255"/>
      <c r="E57" s="11">
        <v>216</v>
      </c>
      <c r="F57" s="17">
        <v>0</v>
      </c>
      <c r="G57" s="17">
        <v>0</v>
      </c>
      <c r="H57" s="51" t="s">
        <v>201</v>
      </c>
      <c r="I57" s="131"/>
    </row>
    <row r="58" spans="1:9" ht="25.5" customHeight="1">
      <c r="A58" s="259" t="s">
        <v>264</v>
      </c>
      <c r="B58" s="260"/>
      <c r="C58" s="260"/>
      <c r="D58" s="261"/>
      <c r="E58" s="11">
        <v>220</v>
      </c>
      <c r="F58" s="17">
        <v>0</v>
      </c>
      <c r="G58" s="17">
        <v>0</v>
      </c>
      <c r="H58" s="51" t="s">
        <v>82</v>
      </c>
      <c r="I58" s="131"/>
    </row>
    <row r="59" spans="1:9" ht="20.25" customHeight="1">
      <c r="A59" s="272" t="s">
        <v>265</v>
      </c>
      <c r="B59" s="273"/>
      <c r="C59" s="273"/>
      <c r="D59" s="274"/>
      <c r="E59" s="11">
        <v>230</v>
      </c>
      <c r="F59" s="17" t="s">
        <v>159</v>
      </c>
      <c r="G59" s="17">
        <v>0</v>
      </c>
      <c r="H59" s="51" t="s">
        <v>80</v>
      </c>
      <c r="I59" s="131"/>
    </row>
    <row r="60" spans="1:9" ht="24.75" customHeight="1">
      <c r="A60" s="283" t="s">
        <v>266</v>
      </c>
      <c r="B60" s="284"/>
      <c r="C60" s="284"/>
      <c r="D60" s="285"/>
      <c r="E60" s="80">
        <v>240</v>
      </c>
      <c r="F60" s="184">
        <v>0</v>
      </c>
      <c r="G60" s="184">
        <v>0</v>
      </c>
      <c r="H60" s="51" t="s">
        <v>83</v>
      </c>
      <c r="I60" s="131"/>
    </row>
    <row r="61" spans="1:9" ht="15.75" customHeight="1">
      <c r="A61" s="308" t="s">
        <v>267</v>
      </c>
      <c r="B61" s="309"/>
      <c r="C61" s="309"/>
      <c r="D61" s="310"/>
      <c r="E61" s="73">
        <v>250</v>
      </c>
      <c r="F61" s="18">
        <v>162</v>
      </c>
      <c r="G61" s="18">
        <v>180</v>
      </c>
      <c r="H61" s="130" t="s">
        <v>1</v>
      </c>
      <c r="I61" s="131"/>
    </row>
    <row r="62" spans="1:9" ht="15.75" customHeight="1">
      <c r="A62" s="259" t="s">
        <v>268</v>
      </c>
      <c r="B62" s="260"/>
      <c r="C62" s="260"/>
      <c r="D62" s="261"/>
      <c r="E62" s="11">
        <v>260</v>
      </c>
      <c r="F62" s="17">
        <v>0</v>
      </c>
      <c r="G62" s="17">
        <v>0</v>
      </c>
      <c r="H62" s="51" t="s">
        <v>147</v>
      </c>
      <c r="I62" s="131"/>
    </row>
    <row r="63" spans="1:9" ht="15.75" customHeight="1">
      <c r="A63" s="319" t="s">
        <v>242</v>
      </c>
      <c r="B63" s="320"/>
      <c r="C63" s="320"/>
      <c r="D63" s="321"/>
      <c r="E63" s="11">
        <v>270</v>
      </c>
      <c r="F63" s="17">
        <v>4</v>
      </c>
      <c r="G63" s="17">
        <v>9</v>
      </c>
      <c r="H63" s="130" t="s">
        <v>190</v>
      </c>
      <c r="I63" s="131"/>
    </row>
    <row r="64" spans="1:9" ht="15.75" customHeight="1">
      <c r="A64" s="259" t="s">
        <v>269</v>
      </c>
      <c r="B64" s="260"/>
      <c r="C64" s="260"/>
      <c r="D64" s="261"/>
      <c r="E64" s="11">
        <v>280</v>
      </c>
      <c r="F64" s="17">
        <v>0</v>
      </c>
      <c r="G64" s="17">
        <v>0</v>
      </c>
      <c r="H64" s="51" t="s">
        <v>84</v>
      </c>
      <c r="I64" s="131"/>
    </row>
    <row r="65" spans="1:9" ht="15.75" customHeight="1">
      <c r="A65" s="266" t="s">
        <v>455</v>
      </c>
      <c r="B65" s="267"/>
      <c r="C65" s="267"/>
      <c r="D65" s="268"/>
      <c r="E65" s="13">
        <v>290</v>
      </c>
      <c r="F65" s="23">
        <f>SUM(F50,F58,F59,F60,F61,F62,F63,F64)</f>
        <v>322</v>
      </c>
      <c r="G65" s="23">
        <f>SUM(G50,G58,G59,G60,G61,G62,G63,G64)</f>
        <v>373</v>
      </c>
      <c r="I65" s="131"/>
    </row>
    <row r="66" spans="1:9" ht="15.75" customHeight="1">
      <c r="A66" s="288" t="s">
        <v>270</v>
      </c>
      <c r="B66" s="289"/>
      <c r="C66" s="289"/>
      <c r="D66" s="290"/>
      <c r="E66" s="13">
        <v>300</v>
      </c>
      <c r="F66" s="23">
        <f>F48+F65</f>
        <v>454</v>
      </c>
      <c r="G66" s="23">
        <f>G48+G65</f>
        <v>455</v>
      </c>
      <c r="H66" s="126" t="s">
        <v>187</v>
      </c>
      <c r="I66" s="131"/>
    </row>
    <row r="67" spans="1:14" ht="44.25" customHeight="1">
      <c r="A67" s="322" t="s">
        <v>69</v>
      </c>
      <c r="B67" s="323"/>
      <c r="C67" s="323"/>
      <c r="D67" s="324"/>
      <c r="E67" s="10" t="s">
        <v>449</v>
      </c>
      <c r="F67" s="70">
        <f>$F$33</f>
        <v>44196</v>
      </c>
      <c r="G67" s="70">
        <f>$G$33</f>
        <v>43830</v>
      </c>
      <c r="H67" s="314" t="s">
        <v>188</v>
      </c>
      <c r="I67" s="315"/>
      <c r="J67" s="315"/>
      <c r="K67" s="315"/>
      <c r="L67" s="315"/>
      <c r="M67" s="315"/>
      <c r="N67" s="315"/>
    </row>
    <row r="68" spans="1:8" ht="15.75" customHeight="1">
      <c r="A68" s="316">
        <v>1</v>
      </c>
      <c r="B68" s="317"/>
      <c r="C68" s="317"/>
      <c r="D68" s="318"/>
      <c r="E68" s="13">
        <v>2</v>
      </c>
      <c r="F68" s="13">
        <v>3</v>
      </c>
      <c r="G68" s="13">
        <v>4</v>
      </c>
      <c r="H68" s="52"/>
    </row>
    <row r="69" spans="1:9" ht="15.75" customHeight="1">
      <c r="A69" s="325" t="s">
        <v>271</v>
      </c>
      <c r="B69" s="326"/>
      <c r="C69" s="326"/>
      <c r="D69" s="327"/>
      <c r="E69" s="11"/>
      <c r="F69" s="81"/>
      <c r="G69" s="81"/>
      <c r="I69" s="131"/>
    </row>
    <row r="70" spans="1:9" ht="15.75" customHeight="1">
      <c r="A70" s="259" t="s">
        <v>272</v>
      </c>
      <c r="B70" s="260"/>
      <c r="C70" s="260"/>
      <c r="D70" s="261"/>
      <c r="E70" s="11">
        <v>410</v>
      </c>
      <c r="F70" s="17">
        <v>2</v>
      </c>
      <c r="G70" s="17">
        <v>2</v>
      </c>
      <c r="H70" s="7" t="s">
        <v>85</v>
      </c>
      <c r="I70" s="131"/>
    </row>
    <row r="71" spans="1:12" ht="15.75" customHeight="1">
      <c r="A71" s="259" t="s">
        <v>273</v>
      </c>
      <c r="B71" s="260"/>
      <c r="C71" s="260"/>
      <c r="D71" s="261"/>
      <c r="E71" s="82" t="s">
        <v>156</v>
      </c>
      <c r="F71" s="60">
        <v>0</v>
      </c>
      <c r="G71" s="60">
        <v>0</v>
      </c>
      <c r="H71" s="188" t="s">
        <v>191</v>
      </c>
      <c r="I71" s="131"/>
      <c r="J71" s="132"/>
      <c r="K71" s="132"/>
      <c r="L71" s="132"/>
    </row>
    <row r="72" spans="1:12" ht="15.75" customHeight="1">
      <c r="A72" s="272" t="s">
        <v>274</v>
      </c>
      <c r="B72" s="273"/>
      <c r="C72" s="273"/>
      <c r="D72" s="274"/>
      <c r="E72" s="82" t="s">
        <v>157</v>
      </c>
      <c r="F72" s="60">
        <v>0</v>
      </c>
      <c r="G72" s="60">
        <v>0</v>
      </c>
      <c r="H72" s="7" t="s">
        <v>86</v>
      </c>
      <c r="I72" s="131"/>
      <c r="J72" s="132"/>
      <c r="K72" s="132"/>
      <c r="L72" s="132"/>
    </row>
    <row r="73" spans="1:9" ht="15.75" customHeight="1">
      <c r="A73" s="308" t="s">
        <v>275</v>
      </c>
      <c r="B73" s="309"/>
      <c r="C73" s="309"/>
      <c r="D73" s="310"/>
      <c r="E73" s="11">
        <v>440</v>
      </c>
      <c r="F73" s="17">
        <v>0</v>
      </c>
      <c r="G73" s="17">
        <v>0</v>
      </c>
      <c r="H73" s="7" t="s">
        <v>87</v>
      </c>
      <c r="I73" s="131"/>
    </row>
    <row r="74" spans="1:9" ht="15.75" customHeight="1">
      <c r="A74" s="259" t="s">
        <v>276</v>
      </c>
      <c r="B74" s="260"/>
      <c r="C74" s="260"/>
      <c r="D74" s="261"/>
      <c r="E74" s="11">
        <v>450</v>
      </c>
      <c r="F74" s="17">
        <v>197</v>
      </c>
      <c r="G74" s="17">
        <v>189</v>
      </c>
      <c r="H74" s="7" t="s">
        <v>88</v>
      </c>
      <c r="I74" s="131"/>
    </row>
    <row r="75" spans="1:12" ht="15.75" customHeight="1">
      <c r="A75" s="259" t="s">
        <v>277</v>
      </c>
      <c r="B75" s="260"/>
      <c r="C75" s="260"/>
      <c r="D75" s="261"/>
      <c r="E75" s="11">
        <v>460</v>
      </c>
      <c r="F75" s="18">
        <v>-46</v>
      </c>
      <c r="G75" s="18">
        <v>-62</v>
      </c>
      <c r="H75" s="7" t="s">
        <v>89</v>
      </c>
      <c r="I75" s="131"/>
      <c r="J75" s="133"/>
      <c r="K75" s="133"/>
      <c r="L75" s="133"/>
    </row>
    <row r="76" spans="1:12" ht="15.75" customHeight="1">
      <c r="A76" s="259" t="s">
        <v>278</v>
      </c>
      <c r="B76" s="260"/>
      <c r="C76" s="260"/>
      <c r="D76" s="261"/>
      <c r="E76" s="11">
        <v>470</v>
      </c>
      <c r="F76" s="18">
        <v>0</v>
      </c>
      <c r="G76" s="18">
        <v>0</v>
      </c>
      <c r="H76" s="7" t="s">
        <v>90</v>
      </c>
      <c r="I76" s="131"/>
      <c r="J76" s="133"/>
      <c r="K76" s="133"/>
      <c r="L76" s="133"/>
    </row>
    <row r="77" spans="1:8" ht="15.75" customHeight="1">
      <c r="A77" s="259" t="s">
        <v>456</v>
      </c>
      <c r="B77" s="260"/>
      <c r="C77" s="260"/>
      <c r="D77" s="261"/>
      <c r="E77" s="11">
        <v>480</v>
      </c>
      <c r="F77" s="17">
        <v>0</v>
      </c>
      <c r="G77" s="17">
        <v>0</v>
      </c>
      <c r="H77" s="7" t="s">
        <v>91</v>
      </c>
    </row>
    <row r="78" spans="1:8" ht="15.75" customHeight="1">
      <c r="A78" s="288" t="s">
        <v>458</v>
      </c>
      <c r="B78" s="289"/>
      <c r="C78" s="289"/>
      <c r="D78" s="290"/>
      <c r="E78" s="13">
        <v>490</v>
      </c>
      <c r="F78" s="23">
        <f>IF(OR($I$2="I",$I$2="II",$I$2="III",$I$2="IV",AND($J$6&gt;0,$K$6&gt;0)),SUM(F70,F73,F74,F75,F76,F77)-F71-F72,SUM(F70,F73,F74,F75,F77)-F71-F72)</f>
        <v>153</v>
      </c>
      <c r="G78" s="23">
        <f>IF(OR($I$2="I",$I$2="II",$I$2="III",$I$2="IV",AND($J$6&gt;0,$K$6&gt;0)),SUM(G70,G73,G74,G75,G76,G77)-G71-G72,SUM(G70,G73,G74,G75,G77)-G71-G72)</f>
        <v>129</v>
      </c>
      <c r="H78" s="189"/>
    </row>
    <row r="79" spans="1:8" ht="15.75" customHeight="1">
      <c r="A79" s="269" t="s">
        <v>3</v>
      </c>
      <c r="B79" s="270"/>
      <c r="C79" s="270"/>
      <c r="D79" s="271"/>
      <c r="E79" s="13"/>
      <c r="F79" s="77"/>
      <c r="G79" s="77"/>
      <c r="H79" s="7"/>
    </row>
    <row r="80" spans="1:8" ht="21.75" customHeight="1">
      <c r="A80" s="259" t="s">
        <v>4</v>
      </c>
      <c r="B80" s="260"/>
      <c r="C80" s="260"/>
      <c r="D80" s="261"/>
      <c r="E80" s="11">
        <v>510</v>
      </c>
      <c r="F80" s="17">
        <v>0</v>
      </c>
      <c r="G80" s="17">
        <v>0</v>
      </c>
      <c r="H80" s="7" t="s">
        <v>0</v>
      </c>
    </row>
    <row r="81" spans="1:8" ht="24" customHeight="1">
      <c r="A81" s="259" t="s">
        <v>279</v>
      </c>
      <c r="B81" s="260"/>
      <c r="C81" s="260"/>
      <c r="D81" s="261"/>
      <c r="E81" s="11">
        <v>520</v>
      </c>
      <c r="F81" s="17">
        <v>0</v>
      </c>
      <c r="G81" s="17">
        <v>0</v>
      </c>
      <c r="H81" s="7" t="s">
        <v>92</v>
      </c>
    </row>
    <row r="82" spans="1:8" ht="15.75" customHeight="1">
      <c r="A82" s="259" t="s">
        <v>280</v>
      </c>
      <c r="B82" s="260"/>
      <c r="C82" s="260"/>
      <c r="D82" s="261"/>
      <c r="E82" s="11">
        <v>530</v>
      </c>
      <c r="F82" s="17">
        <v>2</v>
      </c>
      <c r="G82" s="17">
        <v>0</v>
      </c>
      <c r="H82" s="7" t="s">
        <v>93</v>
      </c>
    </row>
    <row r="83" spans="1:8" ht="15.75" customHeight="1">
      <c r="A83" s="259" t="s">
        <v>457</v>
      </c>
      <c r="B83" s="260"/>
      <c r="C83" s="260"/>
      <c r="D83" s="261"/>
      <c r="E83" s="11">
        <v>540</v>
      </c>
      <c r="F83" s="17">
        <v>0</v>
      </c>
      <c r="G83" s="17">
        <v>0</v>
      </c>
      <c r="H83" s="7" t="s">
        <v>94</v>
      </c>
    </row>
    <row r="84" spans="1:8" ht="15.75" customHeight="1">
      <c r="A84" s="259" t="s">
        <v>281</v>
      </c>
      <c r="B84" s="260"/>
      <c r="C84" s="260"/>
      <c r="D84" s="261"/>
      <c r="E84" s="11">
        <v>550</v>
      </c>
      <c r="F84" s="17">
        <v>0</v>
      </c>
      <c r="G84" s="17">
        <v>0</v>
      </c>
      <c r="H84" s="7" t="s">
        <v>95</v>
      </c>
    </row>
    <row r="85" spans="1:8" ht="15.75" customHeight="1">
      <c r="A85" s="259" t="s">
        <v>5</v>
      </c>
      <c r="B85" s="260"/>
      <c r="C85" s="260"/>
      <c r="D85" s="261"/>
      <c r="E85" s="11">
        <v>560</v>
      </c>
      <c r="F85" s="17">
        <v>0</v>
      </c>
      <c r="G85" s="17">
        <v>0</v>
      </c>
      <c r="H85" s="7" t="s">
        <v>202</v>
      </c>
    </row>
    <row r="86" spans="1:8" ht="15.75" customHeight="1">
      <c r="A86" s="266" t="s">
        <v>6</v>
      </c>
      <c r="B86" s="267"/>
      <c r="C86" s="267"/>
      <c r="D86" s="268"/>
      <c r="E86" s="13">
        <v>590</v>
      </c>
      <c r="F86" s="23">
        <f>SUM(F80:F85)</f>
        <v>2</v>
      </c>
      <c r="G86" s="23">
        <f>SUM(G80:G85)</f>
        <v>0</v>
      </c>
      <c r="H86" s="7"/>
    </row>
    <row r="87" spans="1:8" ht="15.75" customHeight="1">
      <c r="A87" s="269" t="s">
        <v>7</v>
      </c>
      <c r="B87" s="270"/>
      <c r="C87" s="270"/>
      <c r="D87" s="271"/>
      <c r="E87" s="13"/>
      <c r="F87" s="77"/>
      <c r="G87" s="77"/>
      <c r="H87" s="7"/>
    </row>
    <row r="88" spans="1:8" ht="15.75" customHeight="1">
      <c r="A88" s="259" t="s">
        <v>8</v>
      </c>
      <c r="B88" s="260"/>
      <c r="C88" s="260"/>
      <c r="D88" s="261"/>
      <c r="E88" s="11">
        <v>610</v>
      </c>
      <c r="F88" s="17">
        <v>55</v>
      </c>
      <c r="G88" s="17">
        <v>47</v>
      </c>
      <c r="H88" s="7" t="s">
        <v>459</v>
      </c>
    </row>
    <row r="89" spans="1:8" ht="15.75" customHeight="1">
      <c r="A89" s="259" t="s">
        <v>283</v>
      </c>
      <c r="B89" s="260"/>
      <c r="C89" s="260"/>
      <c r="D89" s="261"/>
      <c r="E89" s="73">
        <v>620</v>
      </c>
      <c r="F89" s="18">
        <v>0</v>
      </c>
      <c r="G89" s="18">
        <v>0</v>
      </c>
      <c r="H89" s="7"/>
    </row>
    <row r="90" spans="1:8" ht="15.75" customHeight="1">
      <c r="A90" s="259" t="s">
        <v>282</v>
      </c>
      <c r="B90" s="260"/>
      <c r="C90" s="260"/>
      <c r="D90" s="261"/>
      <c r="E90" s="84">
        <v>630</v>
      </c>
      <c r="F90" s="21">
        <f>SUM(F91:F99)</f>
        <v>244</v>
      </c>
      <c r="G90" s="21">
        <f>SUM(G91:G99)</f>
        <v>279</v>
      </c>
      <c r="H90" s="7"/>
    </row>
    <row r="91" spans="1:8" ht="15.75" customHeight="1">
      <c r="A91" s="253" t="s">
        <v>427</v>
      </c>
      <c r="B91" s="254"/>
      <c r="C91" s="254"/>
      <c r="D91" s="255"/>
      <c r="E91" s="85"/>
      <c r="F91" s="185">
        <v>0</v>
      </c>
      <c r="G91" s="185">
        <v>0</v>
      </c>
      <c r="H91" s="7"/>
    </row>
    <row r="92" spans="1:8" ht="15.75" customHeight="1">
      <c r="A92" s="256" t="s">
        <v>284</v>
      </c>
      <c r="B92" s="257"/>
      <c r="C92" s="257"/>
      <c r="D92" s="258"/>
      <c r="E92" s="86">
        <v>631</v>
      </c>
      <c r="F92" s="19">
        <v>197</v>
      </c>
      <c r="G92" s="19">
        <v>222</v>
      </c>
      <c r="H92" s="7" t="s">
        <v>96</v>
      </c>
    </row>
    <row r="93" spans="1:8" ht="15.75" customHeight="1">
      <c r="A93" s="311" t="s">
        <v>285</v>
      </c>
      <c r="B93" s="312"/>
      <c r="C93" s="312"/>
      <c r="D93" s="313"/>
      <c r="E93" s="76">
        <v>632</v>
      </c>
      <c r="F93" s="19">
        <v>0</v>
      </c>
      <c r="G93" s="19">
        <v>0</v>
      </c>
      <c r="H93" s="7" t="s">
        <v>97</v>
      </c>
    </row>
    <row r="94" spans="1:8" ht="15.75" customHeight="1">
      <c r="A94" s="253" t="s">
        <v>454</v>
      </c>
      <c r="B94" s="254"/>
      <c r="C94" s="254"/>
      <c r="D94" s="255"/>
      <c r="E94" s="11">
        <v>633</v>
      </c>
      <c r="F94" s="17">
        <v>7</v>
      </c>
      <c r="G94" s="17">
        <v>11</v>
      </c>
      <c r="H94" s="7" t="s">
        <v>98</v>
      </c>
    </row>
    <row r="95" spans="1:8" ht="15.75" customHeight="1">
      <c r="A95" s="253" t="s">
        <v>286</v>
      </c>
      <c r="B95" s="254"/>
      <c r="C95" s="254"/>
      <c r="D95" s="255"/>
      <c r="E95" s="11">
        <v>634</v>
      </c>
      <c r="F95" s="17">
        <v>15</v>
      </c>
      <c r="G95" s="17">
        <v>9</v>
      </c>
      <c r="H95" s="7" t="s">
        <v>99</v>
      </c>
    </row>
    <row r="96" spans="1:8" ht="15.75" customHeight="1">
      <c r="A96" s="253" t="s">
        <v>287</v>
      </c>
      <c r="B96" s="254"/>
      <c r="C96" s="254"/>
      <c r="D96" s="255"/>
      <c r="E96" s="11">
        <v>635</v>
      </c>
      <c r="F96" s="17">
        <v>17</v>
      </c>
      <c r="G96" s="17">
        <v>26</v>
      </c>
      <c r="H96" s="51" t="s">
        <v>148</v>
      </c>
    </row>
    <row r="97" spans="1:8" ht="15.75" customHeight="1">
      <c r="A97" s="253" t="s">
        <v>288</v>
      </c>
      <c r="B97" s="254"/>
      <c r="C97" s="254"/>
      <c r="D97" s="255"/>
      <c r="E97" s="11">
        <v>636</v>
      </c>
      <c r="F97" s="17">
        <v>0</v>
      </c>
      <c r="G97" s="17">
        <v>0</v>
      </c>
      <c r="H97" s="7" t="s">
        <v>92</v>
      </c>
    </row>
    <row r="98" spans="1:8" ht="18.75" customHeight="1">
      <c r="A98" s="253" t="s">
        <v>289</v>
      </c>
      <c r="B98" s="254"/>
      <c r="C98" s="254"/>
      <c r="D98" s="255"/>
      <c r="E98" s="11">
        <v>637</v>
      </c>
      <c r="F98" s="17">
        <v>0</v>
      </c>
      <c r="G98" s="17">
        <v>0</v>
      </c>
      <c r="H98" s="188" t="s">
        <v>192</v>
      </c>
    </row>
    <row r="99" spans="1:8" ht="15.75" customHeight="1">
      <c r="A99" s="253" t="s">
        <v>290</v>
      </c>
      <c r="B99" s="254"/>
      <c r="C99" s="254"/>
      <c r="D99" s="255"/>
      <c r="E99" s="11">
        <v>638</v>
      </c>
      <c r="F99" s="17">
        <v>8</v>
      </c>
      <c r="G99" s="17">
        <v>11</v>
      </c>
      <c r="H99" s="7" t="s">
        <v>460</v>
      </c>
    </row>
    <row r="100" spans="1:8" ht="15.75" customHeight="1">
      <c r="A100" s="259" t="s">
        <v>291</v>
      </c>
      <c r="B100" s="260"/>
      <c r="C100" s="260"/>
      <c r="D100" s="261"/>
      <c r="E100" s="11">
        <v>640</v>
      </c>
      <c r="F100" s="17">
        <v>0</v>
      </c>
      <c r="G100" s="17">
        <v>0</v>
      </c>
      <c r="H100" s="7" t="s">
        <v>92</v>
      </c>
    </row>
    <row r="101" spans="1:8" ht="15.75" customHeight="1">
      <c r="A101" s="259" t="s">
        <v>457</v>
      </c>
      <c r="B101" s="260"/>
      <c r="C101" s="260"/>
      <c r="D101" s="261"/>
      <c r="E101" s="11">
        <v>650</v>
      </c>
      <c r="F101" s="17">
        <v>0</v>
      </c>
      <c r="G101" s="17">
        <v>0</v>
      </c>
      <c r="H101" s="7" t="s">
        <v>94</v>
      </c>
    </row>
    <row r="102" spans="1:8" ht="15.75" customHeight="1">
      <c r="A102" s="259" t="s">
        <v>281</v>
      </c>
      <c r="B102" s="260"/>
      <c r="C102" s="260"/>
      <c r="D102" s="261"/>
      <c r="E102" s="11">
        <v>660</v>
      </c>
      <c r="F102" s="17">
        <v>0</v>
      </c>
      <c r="G102" s="17">
        <v>0</v>
      </c>
      <c r="H102" s="7" t="s">
        <v>95</v>
      </c>
    </row>
    <row r="103" spans="1:8" ht="15.75" customHeight="1">
      <c r="A103" s="259" t="s">
        <v>9</v>
      </c>
      <c r="B103" s="260"/>
      <c r="C103" s="260"/>
      <c r="D103" s="261"/>
      <c r="E103" s="11">
        <v>670</v>
      </c>
      <c r="F103" s="17">
        <v>0</v>
      </c>
      <c r="G103" s="17">
        <v>0</v>
      </c>
      <c r="H103" s="7"/>
    </row>
    <row r="104" spans="1:7" ht="15.75" customHeight="1">
      <c r="A104" s="266" t="s">
        <v>10</v>
      </c>
      <c r="B104" s="267"/>
      <c r="C104" s="267"/>
      <c r="D104" s="268"/>
      <c r="E104" s="13">
        <v>690</v>
      </c>
      <c r="F104" s="23">
        <f>SUM(F88:F90,F100:F103)</f>
        <v>299</v>
      </c>
      <c r="G104" s="23">
        <f>SUM(G88:G90,G100:G103)</f>
        <v>326</v>
      </c>
    </row>
    <row r="105" spans="1:12" ht="15.75" customHeight="1">
      <c r="A105" s="288" t="s">
        <v>270</v>
      </c>
      <c r="B105" s="289"/>
      <c r="C105" s="289"/>
      <c r="D105" s="290"/>
      <c r="E105" s="13">
        <v>700</v>
      </c>
      <c r="F105" s="23">
        <f>F86+F104+F78</f>
        <v>454</v>
      </c>
      <c r="G105" s="23">
        <f>G86+G104+G78</f>
        <v>455</v>
      </c>
      <c r="I105" s="83"/>
      <c r="J105" s="83"/>
      <c r="K105" s="83"/>
      <c r="L105" s="83"/>
    </row>
    <row r="106" spans="1:12" ht="15.75" customHeight="1">
      <c r="A106" s="87"/>
      <c r="B106" s="87"/>
      <c r="C106" s="87"/>
      <c r="D106" s="87"/>
      <c r="E106" s="87"/>
      <c r="F106" s="87"/>
      <c r="G106" s="88"/>
      <c r="H106" s="7"/>
      <c r="I106" s="2"/>
      <c r="J106" s="2"/>
      <c r="K106" s="2"/>
      <c r="L106" s="2"/>
    </row>
    <row r="107" spans="1:12" ht="15.75" customHeight="1">
      <c r="A107" s="89" t="s">
        <v>14</v>
      </c>
      <c r="B107" s="291"/>
      <c r="C107" s="291"/>
      <c r="D107" s="90"/>
      <c r="E107" s="87"/>
      <c r="F107" s="275" t="s">
        <v>467</v>
      </c>
      <c r="G107" s="275"/>
      <c r="H107" s="7"/>
      <c r="I107" s="2"/>
      <c r="J107" s="2"/>
      <c r="K107" s="2"/>
      <c r="L107" s="2"/>
    </row>
    <row r="108" spans="1:12" ht="15.75" customHeight="1">
      <c r="A108" s="90"/>
      <c r="B108" s="262" t="s">
        <v>13</v>
      </c>
      <c r="C108" s="262"/>
      <c r="D108" s="90"/>
      <c r="E108" s="62"/>
      <c r="F108" s="286" t="s">
        <v>292</v>
      </c>
      <c r="G108" s="287"/>
      <c r="H108" s="7"/>
      <c r="I108" s="2"/>
      <c r="J108" s="2"/>
      <c r="K108" s="2"/>
      <c r="L108" s="2"/>
    </row>
    <row r="109" spans="1:12" ht="15.75" customHeight="1">
      <c r="A109" s="90"/>
      <c r="B109" s="61"/>
      <c r="C109" s="61"/>
      <c r="D109" s="90"/>
      <c r="E109" s="62"/>
      <c r="F109" s="61"/>
      <c r="G109" s="62"/>
      <c r="H109" s="7"/>
      <c r="I109" s="2"/>
      <c r="J109" s="2"/>
      <c r="K109" s="2"/>
      <c r="L109" s="2"/>
    </row>
    <row r="110" spans="1:12" ht="15.75" customHeight="1">
      <c r="A110" s="89" t="s">
        <v>15</v>
      </c>
      <c r="B110" s="291"/>
      <c r="C110" s="291"/>
      <c r="D110" s="90"/>
      <c r="E110" s="87"/>
      <c r="F110" s="275" t="s">
        <v>468</v>
      </c>
      <c r="G110" s="275"/>
      <c r="H110" s="7"/>
      <c r="I110" s="2"/>
      <c r="J110" s="2"/>
      <c r="K110" s="2"/>
      <c r="L110" s="2"/>
    </row>
    <row r="111" spans="1:12" ht="15.75" customHeight="1">
      <c r="A111" s="90"/>
      <c r="B111" s="262" t="s">
        <v>13</v>
      </c>
      <c r="C111" s="262"/>
      <c r="D111" s="90"/>
      <c r="E111" s="91"/>
      <c r="F111" s="286" t="s">
        <v>292</v>
      </c>
      <c r="G111" s="287"/>
      <c r="H111" s="7"/>
      <c r="I111" s="2"/>
      <c r="J111" s="2"/>
      <c r="K111" s="2"/>
      <c r="L111" s="2"/>
    </row>
    <row r="112" spans="1:12" ht="15.75" customHeight="1">
      <c r="A112" s="90"/>
      <c r="B112" s="90"/>
      <c r="C112" s="90"/>
      <c r="D112" s="90"/>
      <c r="E112" s="87"/>
      <c r="F112" s="92"/>
      <c r="G112" s="92"/>
      <c r="H112" s="7"/>
      <c r="I112" s="2"/>
      <c r="J112" s="2"/>
      <c r="K112" s="2"/>
      <c r="L112" s="2"/>
    </row>
    <row r="113" spans="1:12" ht="15.75" customHeight="1">
      <c r="A113" s="252">
        <f ca="1">TODAY()</f>
        <v>44284</v>
      </c>
      <c r="B113" s="252"/>
      <c r="C113" s="252"/>
      <c r="D113" s="93"/>
      <c r="E113" s="87"/>
      <c r="F113" s="92"/>
      <c r="G113" s="92"/>
      <c r="H113" s="7"/>
      <c r="I113" s="2"/>
      <c r="J113" s="2"/>
      <c r="K113" s="2"/>
      <c r="L113" s="2"/>
    </row>
    <row r="114" spans="5:8" s="83" customFormat="1" ht="17.25" customHeight="1">
      <c r="E114" s="182"/>
      <c r="F114" s="182"/>
      <c r="G114" s="97"/>
      <c r="H114" s="98"/>
    </row>
    <row r="115" spans="1:8" s="83" customFormat="1" ht="11.25" customHeight="1" hidden="1">
      <c r="A115" s="97">
        <v>1</v>
      </c>
      <c r="B115" s="97" t="s">
        <v>166</v>
      </c>
      <c r="C115" s="97"/>
      <c r="D115" s="97"/>
      <c r="E115" s="97"/>
      <c r="F115" s="97"/>
      <c r="G115" s="97"/>
      <c r="H115" s="98"/>
    </row>
    <row r="116" spans="1:8" s="83" customFormat="1" ht="11.25" customHeight="1" hidden="1">
      <c r="A116" s="97">
        <v>2</v>
      </c>
      <c r="B116" s="97" t="s">
        <v>167</v>
      </c>
      <c r="C116" s="97"/>
      <c r="D116" s="97"/>
      <c r="E116" s="99" t="s">
        <v>161</v>
      </c>
      <c r="F116" s="100">
        <f>DATE(I3,1,1)</f>
        <v>43831</v>
      </c>
      <c r="G116" s="100">
        <f>DATE(I3,3,31)</f>
        <v>43921</v>
      </c>
      <c r="H116" s="98"/>
    </row>
    <row r="117" spans="1:8" s="83" customFormat="1" ht="11.25" customHeight="1" hidden="1">
      <c r="A117" s="97">
        <v>3</v>
      </c>
      <c r="B117" s="97" t="s">
        <v>177</v>
      </c>
      <c r="C117" s="97"/>
      <c r="D117" s="97"/>
      <c r="E117" s="64" t="s">
        <v>162</v>
      </c>
      <c r="F117" s="100">
        <f>DATE(I3,1,1)</f>
        <v>43831</v>
      </c>
      <c r="G117" s="100">
        <f>DATE(I3,6,30)</f>
        <v>44012</v>
      </c>
      <c r="H117" s="98"/>
    </row>
    <row r="118" spans="1:8" s="83" customFormat="1" ht="11.25" customHeight="1" hidden="1">
      <c r="A118" s="97">
        <v>4</v>
      </c>
      <c r="B118" s="97" t="s">
        <v>168</v>
      </c>
      <c r="C118" s="97"/>
      <c r="D118" s="97"/>
      <c r="E118" s="64" t="s">
        <v>163</v>
      </c>
      <c r="F118" s="100">
        <f>DATE(I3,1,1)</f>
        <v>43831</v>
      </c>
      <c r="G118" s="101">
        <f>DATE(I3,9,30)</f>
        <v>44104</v>
      </c>
      <c r="H118" s="98"/>
    </row>
    <row r="119" spans="1:8" s="83" customFormat="1" ht="11.25" customHeight="1" hidden="1">
      <c r="A119" s="97">
        <v>5</v>
      </c>
      <c r="B119" s="97" t="s">
        <v>169</v>
      </c>
      <c r="C119" s="97"/>
      <c r="D119" s="97"/>
      <c r="E119" s="64" t="s">
        <v>164</v>
      </c>
      <c r="F119" s="100">
        <f>DATE(I3,1,1)</f>
        <v>43831</v>
      </c>
      <c r="G119" s="101">
        <f>DATE(I3,12,31)</f>
        <v>44196</v>
      </c>
      <c r="H119" s="98"/>
    </row>
    <row r="120" spans="1:8" s="83" customFormat="1" ht="11.25" customHeight="1" hidden="1">
      <c r="A120" s="97">
        <v>6</v>
      </c>
      <c r="B120" s="97" t="s">
        <v>170</v>
      </c>
      <c r="C120" s="97"/>
      <c r="D120" s="97"/>
      <c r="E120" s="64">
        <v>2016</v>
      </c>
      <c r="F120" s="100">
        <f>DATE(E120,1,1)</f>
        <v>42370</v>
      </c>
      <c r="G120" s="101">
        <f>DATE(E120,12,31)</f>
        <v>42735</v>
      </c>
      <c r="H120" s="98"/>
    </row>
    <row r="121" spans="1:8" s="83" customFormat="1" ht="11.25" customHeight="1" hidden="1">
      <c r="A121" s="97">
        <v>7</v>
      </c>
      <c r="B121" s="97" t="s">
        <v>171</v>
      </c>
      <c r="C121" s="97"/>
      <c r="D121" s="97"/>
      <c r="E121" s="64">
        <v>2017</v>
      </c>
      <c r="F121" s="100">
        <f>DATE(E121,1,1)</f>
        <v>42736</v>
      </c>
      <c r="G121" s="101">
        <f>DATE(E121,12,31)</f>
        <v>43100</v>
      </c>
      <c r="H121" s="98"/>
    </row>
    <row r="122" spans="1:8" s="83" customFormat="1" ht="11.25" customHeight="1" hidden="1">
      <c r="A122" s="97">
        <v>8</v>
      </c>
      <c r="B122" s="97" t="s">
        <v>172</v>
      </c>
      <c r="C122" s="97"/>
      <c r="D122" s="97"/>
      <c r="E122" s="64">
        <v>2018</v>
      </c>
      <c r="F122" s="100">
        <f>DATE(E122,1,1)</f>
        <v>43101</v>
      </c>
      <c r="G122" s="101">
        <f>DATE(E122,12,31)</f>
        <v>43465</v>
      </c>
      <c r="H122" s="98"/>
    </row>
    <row r="123" spans="1:8" s="83" customFormat="1" ht="11.25" customHeight="1" hidden="1">
      <c r="A123" s="83">
        <v>9</v>
      </c>
      <c r="B123" s="83" t="s">
        <v>173</v>
      </c>
      <c r="E123" s="64">
        <v>2019</v>
      </c>
      <c r="F123" s="100">
        <f>DATE(E123,1,1)</f>
        <v>43466</v>
      </c>
      <c r="G123" s="101">
        <f>DATE(E123,12,31)</f>
        <v>43830</v>
      </c>
      <c r="H123" s="98"/>
    </row>
    <row r="124" spans="1:8" s="83" customFormat="1" ht="11.25" customHeight="1" hidden="1">
      <c r="A124" s="83">
        <v>10</v>
      </c>
      <c r="B124" s="83" t="s">
        <v>174</v>
      </c>
      <c r="E124" s="64">
        <v>2020</v>
      </c>
      <c r="F124" s="100">
        <f>DATE(E124,1,1)</f>
        <v>43831</v>
      </c>
      <c r="G124" s="101">
        <f>DATE(E124,12,31)</f>
        <v>44196</v>
      </c>
      <c r="H124" s="98"/>
    </row>
    <row r="125" spans="1:8" s="83" customFormat="1" ht="11.25" customHeight="1" hidden="1">
      <c r="A125" s="83">
        <v>11</v>
      </c>
      <c r="B125" s="83" t="s">
        <v>175</v>
      </c>
      <c r="E125" s="64"/>
      <c r="F125" s="100"/>
      <c r="G125" s="101"/>
      <c r="H125" s="98"/>
    </row>
    <row r="126" spans="1:8" s="83" customFormat="1" ht="11.25" customHeight="1" hidden="1">
      <c r="A126" s="83">
        <v>12</v>
      </c>
      <c r="B126" s="83" t="s">
        <v>176</v>
      </c>
      <c r="H126" s="98"/>
    </row>
    <row r="127" s="83" customFormat="1" ht="11.25" customHeight="1" hidden="1">
      <c r="H127" s="98"/>
    </row>
    <row r="128" s="83" customFormat="1" ht="11.25" customHeight="1" hidden="1">
      <c r="H128" s="98"/>
    </row>
    <row r="129" s="83" customFormat="1" ht="11.25" customHeight="1" hidden="1">
      <c r="H129" s="98"/>
    </row>
    <row r="130" s="96" customFormat="1" ht="11.25" customHeight="1" hidden="1">
      <c r="H130" s="95"/>
    </row>
  </sheetData>
  <sheetProtection sheet="1" objects="1" scenarios="1"/>
  <mergeCells count="119">
    <mergeCell ref="C31:D31"/>
    <mergeCell ref="A26:C26"/>
    <mergeCell ref="D26:G26"/>
    <mergeCell ref="F16:G17"/>
    <mergeCell ref="E29:F29"/>
    <mergeCell ref="E30:F30"/>
    <mergeCell ref="E31:F31"/>
    <mergeCell ref="A23:C23"/>
    <mergeCell ref="D23:G23"/>
    <mergeCell ref="C29:D29"/>
    <mergeCell ref="E14:G14"/>
    <mergeCell ref="A27:C27"/>
    <mergeCell ref="D27:G27"/>
    <mergeCell ref="A24:C24"/>
    <mergeCell ref="D24:G24"/>
    <mergeCell ref="F15:G15"/>
    <mergeCell ref="A22:C22"/>
    <mergeCell ref="D22:G22"/>
    <mergeCell ref="A2:H2"/>
    <mergeCell ref="A3:H3"/>
    <mergeCell ref="A4:G6"/>
    <mergeCell ref="J2:J3"/>
    <mergeCell ref="H6:I6"/>
    <mergeCell ref="H5:I5"/>
    <mergeCell ref="K2:K3"/>
    <mergeCell ref="A54:D54"/>
    <mergeCell ref="A46:D46"/>
    <mergeCell ref="A41:D41"/>
    <mergeCell ref="A37:D37"/>
    <mergeCell ref="A38:D38"/>
    <mergeCell ref="A52:D52"/>
    <mergeCell ref="A43:D43"/>
    <mergeCell ref="A45:D45"/>
    <mergeCell ref="A40:D40"/>
    <mergeCell ref="A50:D50"/>
    <mergeCell ref="A69:D69"/>
    <mergeCell ref="A70:D70"/>
    <mergeCell ref="A86:D86"/>
    <mergeCell ref="A51:D51"/>
    <mergeCell ref="A62:D62"/>
    <mergeCell ref="A100:D100"/>
    <mergeCell ref="A101:D101"/>
    <mergeCell ref="A99:D99"/>
    <mergeCell ref="A61:D61"/>
    <mergeCell ref="A66:D66"/>
    <mergeCell ref="A63:D63"/>
    <mergeCell ref="A82:D82"/>
    <mergeCell ref="A75:D75"/>
    <mergeCell ref="A78:D78"/>
    <mergeCell ref="A67:D67"/>
    <mergeCell ref="A97:D97"/>
    <mergeCell ref="A93:D93"/>
    <mergeCell ref="A96:D96"/>
    <mergeCell ref="H67:N67"/>
    <mergeCell ref="A87:D87"/>
    <mergeCell ref="A83:D83"/>
    <mergeCell ref="A84:D84"/>
    <mergeCell ref="A85:D85"/>
    <mergeCell ref="A68:D68"/>
    <mergeCell ref="A72:D72"/>
    <mergeCell ref="A91:D91"/>
    <mergeCell ref="A64:D64"/>
    <mergeCell ref="A71:D71"/>
    <mergeCell ref="A73:D73"/>
    <mergeCell ref="A77:D77"/>
    <mergeCell ref="A89:D89"/>
    <mergeCell ref="A88:D88"/>
    <mergeCell ref="A79:D79"/>
    <mergeCell ref="A80:D80"/>
    <mergeCell ref="A39:D39"/>
    <mergeCell ref="J26:J27"/>
    <mergeCell ref="K26:K27"/>
    <mergeCell ref="A36:D36"/>
    <mergeCell ref="A34:D34"/>
    <mergeCell ref="I39:I40"/>
    <mergeCell ref="H33:J35"/>
    <mergeCell ref="A33:D33"/>
    <mergeCell ref="A35:D35"/>
    <mergeCell ref="C30:D30"/>
    <mergeCell ref="F111:G111"/>
    <mergeCell ref="F108:G108"/>
    <mergeCell ref="A102:D102"/>
    <mergeCell ref="A103:D103"/>
    <mergeCell ref="A104:D104"/>
    <mergeCell ref="A105:D105"/>
    <mergeCell ref="B107:C107"/>
    <mergeCell ref="B108:C108"/>
    <mergeCell ref="B110:C110"/>
    <mergeCell ref="F107:G107"/>
    <mergeCell ref="F110:G110"/>
    <mergeCell ref="A18:G18"/>
    <mergeCell ref="C19:F19"/>
    <mergeCell ref="A21:C21"/>
    <mergeCell ref="D21:G21"/>
    <mergeCell ref="A25:C25"/>
    <mergeCell ref="D25:G25"/>
    <mergeCell ref="A56:D56"/>
    <mergeCell ref="A81:D81"/>
    <mergeCell ref="A60:D60"/>
    <mergeCell ref="A42:D42"/>
    <mergeCell ref="A57:D57"/>
    <mergeCell ref="A65:D65"/>
    <mergeCell ref="A58:D58"/>
    <mergeCell ref="A55:D55"/>
    <mergeCell ref="A49:D49"/>
    <mergeCell ref="A44:D44"/>
    <mergeCell ref="A48:D48"/>
    <mergeCell ref="A47:D47"/>
    <mergeCell ref="A59:D59"/>
    <mergeCell ref="A113:C113"/>
    <mergeCell ref="A53:D53"/>
    <mergeCell ref="A92:D92"/>
    <mergeCell ref="A76:D76"/>
    <mergeCell ref="B111:C111"/>
    <mergeCell ref="A90:D90"/>
    <mergeCell ref="A98:D98"/>
    <mergeCell ref="A95:D95"/>
    <mergeCell ref="A94:D94"/>
    <mergeCell ref="A74:D74"/>
  </mergeCells>
  <conditionalFormatting sqref="F105">
    <cfRule type="cellIs" priority="1" dxfId="3" operator="notEqual" stopIfTrue="1">
      <formula>$F$66</formula>
    </cfRule>
  </conditionalFormatting>
  <conditionalFormatting sqref="G105">
    <cfRule type="cellIs" priority="2" dxfId="3" operator="notEqual" stopIfTrue="1">
      <formula>$G$66</formula>
    </cfRule>
  </conditionalFormatting>
  <conditionalFormatting sqref="F66">
    <cfRule type="cellIs" priority="3" dxfId="3" operator="notEqual" stopIfTrue="1">
      <formula>$F$105</formula>
    </cfRule>
  </conditionalFormatting>
  <conditionalFormatting sqref="G66">
    <cfRule type="cellIs" priority="4" dxfId="3" operator="notEqual" stopIfTrue="1">
      <formula>$G$105</formula>
    </cfRule>
  </conditionalFormatting>
  <conditionalFormatting sqref="F62:G62 F43:G43">
    <cfRule type="cellIs" priority="5" dxfId="3" operator="lessThan" stopIfTrue="1">
      <formula>#REF!</formula>
    </cfRule>
  </conditionalFormatting>
  <conditionalFormatting sqref="J5">
    <cfRule type="cellIs" priority="8" dxfId="43" operator="equal" stopIfTrue="1">
      <formula>$J$6</formula>
    </cfRule>
  </conditionalFormatting>
  <conditionalFormatting sqref="K5">
    <cfRule type="cellIs" priority="9" dxfId="43" operator="equal" stopIfTrue="1">
      <formula>$K$6</formula>
    </cfRule>
  </conditionalFormatting>
  <conditionalFormatting sqref="J29">
    <cfRule type="cellIs" priority="18" dxfId="43" operator="equal" stopIfTrue="1">
      <formula>$J$66</formula>
    </cfRule>
  </conditionalFormatting>
  <conditionalFormatting sqref="K29">
    <cfRule type="cellIs" priority="19" dxfId="43" operator="equal" stopIfTrue="1">
      <formula>$K$66</formula>
    </cfRule>
  </conditionalFormatting>
  <dataValidations count="4">
    <dataValidation type="decimal" operator="greaterThanOrEqual" allowBlank="1" showInputMessage="1" showErrorMessage="1" errorTitle="Внимание!" error="Значение в данной ячейке не должно быть отрицательным" sqref="F71:G72">
      <formula1>0</formula1>
    </dataValidation>
    <dataValidation type="list" allowBlank="1" showInputMessage="1" showErrorMessage="1" sqref="I26">
      <formula1>#REF!</formula1>
    </dataValidation>
    <dataValidation type="list" allowBlank="1" showInputMessage="1" showErrorMessage="1" sqref="I2">
      <formula1>$E$116:$E$125</formula1>
    </dataValidation>
    <dataValidation type="list" allowBlank="1" showInputMessage="1" showErrorMessage="1" sqref="I3">
      <formula1>$E$120:$E$124</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9" r:id="rId4"/>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V79"/>
  <sheetViews>
    <sheetView zoomScaleSheetLayoutView="100" zoomScalePageLayoutView="0" workbookViewId="0" topLeftCell="A55">
      <selection activeCell="E9" sqref="E9:N9"/>
    </sheetView>
  </sheetViews>
  <sheetFormatPr defaultColWidth="9.00390625" defaultRowHeight="11.25" customHeight="1"/>
  <cols>
    <col min="1" max="1" width="15.375" style="52" customWidth="1"/>
    <col min="2" max="3" width="8.375" style="52" customWidth="1"/>
    <col min="4" max="4" width="6.375" style="52" customWidth="1"/>
    <col min="5" max="5" width="2.625" style="52" customWidth="1"/>
    <col min="6" max="6" width="7.875" style="52" customWidth="1"/>
    <col min="7" max="7" width="2.75390625" style="52" customWidth="1"/>
    <col min="8" max="8" width="7.00390625" style="52" customWidth="1"/>
    <col min="9" max="9" width="2.00390625" style="52" customWidth="1"/>
    <col min="10" max="10" width="7.625" style="52" customWidth="1"/>
    <col min="11" max="11" width="5.25390625" style="52" customWidth="1"/>
    <col min="12" max="12" width="6.75390625" style="52" customWidth="1"/>
    <col min="13" max="13" width="1.625" style="52" customWidth="1"/>
    <col min="14" max="14" width="10.625" style="52" customWidth="1"/>
    <col min="15" max="15" width="24.00390625" style="159" customWidth="1"/>
    <col min="16" max="16" width="6.75390625" style="159" customWidth="1"/>
    <col min="17" max="22" width="9.125" style="159" customWidth="1"/>
    <col min="23" max="16384" width="9.125" style="52" customWidth="1"/>
  </cols>
  <sheetData>
    <row r="1" spans="1:22" s="50" customFormat="1" ht="11.25" customHeight="1">
      <c r="A1" s="5"/>
      <c r="B1" s="69"/>
      <c r="C1" s="69"/>
      <c r="D1" s="69"/>
      <c r="E1" s="69"/>
      <c r="F1" s="69"/>
      <c r="G1" s="69"/>
      <c r="H1" s="69"/>
      <c r="I1" s="69"/>
      <c r="J1" s="420" t="s">
        <v>25</v>
      </c>
      <c r="K1" s="420"/>
      <c r="L1" s="420"/>
      <c r="M1" s="420"/>
      <c r="N1" s="420"/>
      <c r="O1" s="157"/>
      <c r="P1" s="157"/>
      <c r="Q1" s="157"/>
      <c r="R1" s="157"/>
      <c r="S1" s="157"/>
      <c r="T1" s="157"/>
      <c r="U1" s="157"/>
      <c r="V1" s="157"/>
    </row>
    <row r="2" spans="1:22" s="50" customFormat="1" ht="32.25" customHeight="1">
      <c r="A2" s="69"/>
      <c r="B2" s="69"/>
      <c r="C2" s="69"/>
      <c r="D2" s="69"/>
      <c r="E2" s="69"/>
      <c r="F2" s="69"/>
      <c r="G2" s="69"/>
      <c r="H2" s="355" t="s">
        <v>233</v>
      </c>
      <c r="I2" s="355"/>
      <c r="J2" s="355"/>
      <c r="K2" s="355"/>
      <c r="L2" s="355"/>
      <c r="M2" s="355"/>
      <c r="N2" s="355"/>
      <c r="O2" s="157"/>
      <c r="P2" s="157"/>
      <c r="Q2" s="157"/>
      <c r="R2" s="157"/>
      <c r="S2" s="157"/>
      <c r="T2" s="157"/>
      <c r="U2" s="157"/>
      <c r="V2" s="157"/>
    </row>
    <row r="3" spans="1:22" s="50" customFormat="1" ht="24" customHeight="1">
      <c r="A3" s="69"/>
      <c r="B3" s="69"/>
      <c r="C3" s="69"/>
      <c r="D3" s="69"/>
      <c r="E3" s="69"/>
      <c r="F3" s="69"/>
      <c r="G3" s="69"/>
      <c r="H3" s="69"/>
      <c r="I3" s="69"/>
      <c r="J3" s="69"/>
      <c r="K3" s="69"/>
      <c r="L3" s="69"/>
      <c r="M3" s="69"/>
      <c r="N3" s="183" t="s">
        <v>232</v>
      </c>
      <c r="O3" s="157"/>
      <c r="P3" s="157"/>
      <c r="Q3" s="157"/>
      <c r="R3" s="157"/>
      <c r="S3" s="157"/>
      <c r="T3" s="157"/>
      <c r="U3" s="157"/>
      <c r="V3" s="157"/>
    </row>
    <row r="4" spans="1:22" s="50" customFormat="1" ht="12.75" customHeight="1">
      <c r="A4" s="415" t="s">
        <v>16</v>
      </c>
      <c r="B4" s="415"/>
      <c r="C4" s="415"/>
      <c r="D4" s="415"/>
      <c r="E4" s="415"/>
      <c r="F4" s="415"/>
      <c r="G4" s="415"/>
      <c r="H4" s="415"/>
      <c r="I4" s="415"/>
      <c r="J4" s="415"/>
      <c r="K4" s="415"/>
      <c r="L4" s="415"/>
      <c r="M4" s="415"/>
      <c r="N4" s="415"/>
      <c r="O4" s="157"/>
      <c r="P4" s="157"/>
      <c r="Q4" s="157"/>
      <c r="R4" s="157"/>
      <c r="S4" s="157"/>
      <c r="T4" s="157"/>
      <c r="U4" s="157"/>
      <c r="V4" s="157"/>
    </row>
    <row r="5" spans="1:22" s="50" customFormat="1" ht="12.75" customHeight="1">
      <c r="A5" s="415" t="s">
        <v>361</v>
      </c>
      <c r="B5" s="415"/>
      <c r="C5" s="415"/>
      <c r="D5" s="415"/>
      <c r="E5" s="415"/>
      <c r="F5" s="415"/>
      <c r="G5" s="415"/>
      <c r="H5" s="415"/>
      <c r="I5" s="415"/>
      <c r="J5" s="415"/>
      <c r="K5" s="415"/>
      <c r="L5" s="415"/>
      <c r="M5" s="415"/>
      <c r="N5" s="415"/>
      <c r="O5" s="157"/>
      <c r="P5" s="157"/>
      <c r="Q5" s="157"/>
      <c r="R5" s="157"/>
      <c r="S5" s="157"/>
      <c r="T5" s="157"/>
      <c r="U5" s="157"/>
      <c r="V5" s="157"/>
    </row>
    <row r="6" spans="1:22" s="50" customFormat="1" ht="15" customHeight="1">
      <c r="A6" s="69"/>
      <c r="B6" s="69"/>
      <c r="C6" s="103" t="s">
        <v>366</v>
      </c>
      <c r="D6" s="58" t="str">
        <f>Баланс!O6</f>
        <v>январь</v>
      </c>
      <c r="E6" s="27" t="s">
        <v>159</v>
      </c>
      <c r="F6" s="57" t="str">
        <f>Баланс!Q6</f>
        <v>декабрь</v>
      </c>
      <c r="G6" s="397">
        <f>Баланс!K5</f>
        <v>44196</v>
      </c>
      <c r="H6" s="397"/>
      <c r="I6" s="104"/>
      <c r="J6" s="104"/>
      <c r="K6" s="104"/>
      <c r="L6" s="105"/>
      <c r="M6" s="105"/>
      <c r="N6" s="69"/>
      <c r="O6" s="157"/>
      <c r="P6" s="157"/>
      <c r="Q6" s="157"/>
      <c r="R6" s="157"/>
      <c r="S6" s="157"/>
      <c r="T6" s="157"/>
      <c r="U6" s="157"/>
      <c r="V6" s="157"/>
    </row>
    <row r="7" spans="1:22" s="50" customFormat="1" ht="9" customHeight="1">
      <c r="A7" s="87"/>
      <c r="B7" s="69"/>
      <c r="C7" s="69"/>
      <c r="D7" s="69"/>
      <c r="E7" s="69"/>
      <c r="F7" s="69"/>
      <c r="G7" s="69"/>
      <c r="H7" s="69"/>
      <c r="I7" s="69"/>
      <c r="J7" s="69"/>
      <c r="K7" s="69"/>
      <c r="L7" s="69"/>
      <c r="M7" s="69"/>
      <c r="N7" s="69"/>
      <c r="O7" s="157"/>
      <c r="P7" s="157"/>
      <c r="Q7" s="157"/>
      <c r="R7" s="157"/>
      <c r="S7" s="157"/>
      <c r="T7" s="157"/>
      <c r="U7" s="157"/>
      <c r="V7" s="157"/>
    </row>
    <row r="8" spans="1:22" s="50" customFormat="1" ht="15" customHeight="1">
      <c r="A8" s="401" t="s">
        <v>26</v>
      </c>
      <c r="B8" s="402"/>
      <c r="C8" s="402"/>
      <c r="D8" s="106"/>
      <c r="E8" s="403" t="str">
        <f>Баланс!$D$21</f>
        <v>ОАО "АГАТ-стройсервис"</v>
      </c>
      <c r="F8" s="404"/>
      <c r="G8" s="404"/>
      <c r="H8" s="404"/>
      <c r="I8" s="404"/>
      <c r="J8" s="404"/>
      <c r="K8" s="404"/>
      <c r="L8" s="404"/>
      <c r="M8" s="404"/>
      <c r="N8" s="405"/>
      <c r="O8" s="157"/>
      <c r="P8" s="157"/>
      <c r="Q8" s="157"/>
      <c r="R8" s="157"/>
      <c r="S8" s="157"/>
      <c r="T8" s="157"/>
      <c r="U8" s="157"/>
      <c r="V8" s="157"/>
    </row>
    <row r="9" spans="1:22" s="50" customFormat="1" ht="15" customHeight="1">
      <c r="A9" s="401" t="s">
        <v>17</v>
      </c>
      <c r="B9" s="402"/>
      <c r="C9" s="402"/>
      <c r="D9" s="106"/>
      <c r="E9" s="416">
        <f>Баланс!$D$22</f>
        <v>500057113</v>
      </c>
      <c r="F9" s="417"/>
      <c r="G9" s="417"/>
      <c r="H9" s="417"/>
      <c r="I9" s="417"/>
      <c r="J9" s="417"/>
      <c r="K9" s="417"/>
      <c r="L9" s="417"/>
      <c r="M9" s="417"/>
      <c r="N9" s="418"/>
      <c r="O9" s="157"/>
      <c r="P9" s="157"/>
      <c r="Q9" s="157"/>
      <c r="R9" s="157"/>
      <c r="S9" s="157"/>
      <c r="T9" s="157"/>
      <c r="U9" s="157"/>
      <c r="V9" s="157"/>
    </row>
    <row r="10" spans="1:22" s="50" customFormat="1" ht="15" customHeight="1">
      <c r="A10" s="401" t="s">
        <v>245</v>
      </c>
      <c r="B10" s="402"/>
      <c r="C10" s="402"/>
      <c r="D10" s="106"/>
      <c r="E10" s="403" t="str">
        <f>Баланс!$D$23</f>
        <v>Общее строительство зданий</v>
      </c>
      <c r="F10" s="404"/>
      <c r="G10" s="404"/>
      <c r="H10" s="404"/>
      <c r="I10" s="404"/>
      <c r="J10" s="404"/>
      <c r="K10" s="404"/>
      <c r="L10" s="404"/>
      <c r="M10" s="404"/>
      <c r="N10" s="405"/>
      <c r="O10" s="157"/>
      <c r="P10" s="157"/>
      <c r="Q10" s="157"/>
      <c r="R10" s="157"/>
      <c r="S10" s="157"/>
      <c r="T10" s="157"/>
      <c r="U10" s="157"/>
      <c r="V10" s="157"/>
    </row>
    <row r="11" spans="1:22" s="50" customFormat="1" ht="15" customHeight="1">
      <c r="A11" s="401" t="s">
        <v>18</v>
      </c>
      <c r="B11" s="402"/>
      <c r="C11" s="402"/>
      <c r="D11" s="106"/>
      <c r="E11" s="403" t="str">
        <f>Баланс!$D$24</f>
        <v>Открытое акционерное общество</v>
      </c>
      <c r="F11" s="404"/>
      <c r="G11" s="404"/>
      <c r="H11" s="404"/>
      <c r="I11" s="404"/>
      <c r="J11" s="404"/>
      <c r="K11" s="404"/>
      <c r="L11" s="404"/>
      <c r="M11" s="404"/>
      <c r="N11" s="405"/>
      <c r="O11" s="157"/>
      <c r="P11" s="157"/>
      <c r="Q11" s="157"/>
      <c r="R11" s="157"/>
      <c r="S11" s="157"/>
      <c r="T11" s="157"/>
      <c r="U11" s="157"/>
      <c r="V11" s="157"/>
    </row>
    <row r="12" spans="1:22" s="50" customFormat="1" ht="15" customHeight="1">
      <c r="A12" s="401" t="s">
        <v>19</v>
      </c>
      <c r="B12" s="402"/>
      <c r="C12" s="402"/>
      <c r="D12" s="106"/>
      <c r="E12" s="403" t="str">
        <f>Баланс!$D$25</f>
        <v>собрание акционеров</v>
      </c>
      <c r="F12" s="404"/>
      <c r="G12" s="404"/>
      <c r="H12" s="404"/>
      <c r="I12" s="404"/>
      <c r="J12" s="404"/>
      <c r="K12" s="404"/>
      <c r="L12" s="404"/>
      <c r="M12" s="404"/>
      <c r="N12" s="405"/>
      <c r="O12" s="157"/>
      <c r="P12" s="157"/>
      <c r="Q12" s="157"/>
      <c r="R12" s="157"/>
      <c r="S12" s="157"/>
      <c r="T12" s="157"/>
      <c r="U12" s="157"/>
      <c r="V12" s="157"/>
    </row>
    <row r="13" spans="1:22" s="50" customFormat="1" ht="15" customHeight="1">
      <c r="A13" s="401" t="s">
        <v>20</v>
      </c>
      <c r="B13" s="402"/>
      <c r="C13" s="402"/>
      <c r="D13" s="106"/>
      <c r="E13" s="403" t="str">
        <f>Баланс!$D$26</f>
        <v>тыс.руб.</v>
      </c>
      <c r="F13" s="404"/>
      <c r="G13" s="404"/>
      <c r="H13" s="404"/>
      <c r="I13" s="404"/>
      <c r="J13" s="404"/>
      <c r="K13" s="404"/>
      <c r="L13" s="404"/>
      <c r="M13" s="404"/>
      <c r="N13" s="405"/>
      <c r="O13" s="157"/>
      <c r="P13" s="157"/>
      <c r="Q13" s="157"/>
      <c r="R13" s="157"/>
      <c r="S13" s="157"/>
      <c r="T13" s="157"/>
      <c r="U13" s="157"/>
      <c r="V13" s="157"/>
    </row>
    <row r="14" spans="1:22" s="50" customFormat="1" ht="15" customHeight="1">
      <c r="A14" s="401" t="s">
        <v>27</v>
      </c>
      <c r="B14" s="402"/>
      <c r="C14" s="402"/>
      <c r="D14" s="106"/>
      <c r="E14" s="403" t="str">
        <f>Баланс!$D$27</f>
        <v>231103, г.Ошмяны, ул. Советская д.173</v>
      </c>
      <c r="F14" s="404"/>
      <c r="G14" s="404"/>
      <c r="H14" s="404"/>
      <c r="I14" s="404"/>
      <c r="J14" s="404"/>
      <c r="K14" s="404"/>
      <c r="L14" s="404"/>
      <c r="M14" s="404"/>
      <c r="N14" s="405"/>
      <c r="O14" s="157"/>
      <c r="P14" s="157"/>
      <c r="Q14" s="157"/>
      <c r="R14" s="157"/>
      <c r="S14" s="157"/>
      <c r="T14" s="157"/>
      <c r="U14" s="157"/>
      <c r="V14" s="157"/>
    </row>
    <row r="15" spans="1:22" s="50" customFormat="1" ht="5.25" customHeight="1">
      <c r="A15" s="87"/>
      <c r="B15" s="87"/>
      <c r="C15" s="87"/>
      <c r="D15" s="87"/>
      <c r="E15" s="87"/>
      <c r="F15" s="87"/>
      <c r="G15" s="87"/>
      <c r="H15" s="87"/>
      <c r="I15" s="87"/>
      <c r="J15" s="69"/>
      <c r="K15" s="69"/>
      <c r="L15" s="69"/>
      <c r="M15" s="69"/>
      <c r="N15" s="69"/>
      <c r="O15" s="157"/>
      <c r="P15" s="157"/>
      <c r="Q15" s="157"/>
      <c r="R15" s="157"/>
      <c r="S15" s="157"/>
      <c r="T15" s="157"/>
      <c r="U15" s="157"/>
      <c r="V15" s="157"/>
    </row>
    <row r="16" spans="1:22" s="50" customFormat="1" ht="15" customHeight="1">
      <c r="A16" s="409" t="s">
        <v>44</v>
      </c>
      <c r="B16" s="410"/>
      <c r="C16" s="410"/>
      <c r="D16" s="410"/>
      <c r="E16" s="411"/>
      <c r="F16" s="375" t="s">
        <v>449</v>
      </c>
      <c r="G16" s="41" t="s">
        <v>376</v>
      </c>
      <c r="H16" s="42" t="str">
        <f>D6</f>
        <v>январь</v>
      </c>
      <c r="I16" s="42" t="s">
        <v>159</v>
      </c>
      <c r="J16" s="43" t="str">
        <f>F6</f>
        <v>декабрь</v>
      </c>
      <c r="K16" s="44" t="s">
        <v>178</v>
      </c>
      <c r="L16" s="42" t="str">
        <f>H16</f>
        <v>январь</v>
      </c>
      <c r="M16" s="45" t="s">
        <v>159</v>
      </c>
      <c r="N16" s="43" t="str">
        <f>J16</f>
        <v>декабрь</v>
      </c>
      <c r="O16" s="380" t="s">
        <v>198</v>
      </c>
      <c r="P16" s="381"/>
      <c r="Q16" s="381"/>
      <c r="R16" s="157"/>
      <c r="S16" s="157"/>
      <c r="T16" s="157"/>
      <c r="U16" s="157"/>
      <c r="V16" s="157"/>
    </row>
    <row r="17" spans="1:21" ht="15" customHeight="1">
      <c r="A17" s="412"/>
      <c r="B17" s="413"/>
      <c r="C17" s="413"/>
      <c r="D17" s="413"/>
      <c r="E17" s="414"/>
      <c r="F17" s="376"/>
      <c r="G17" s="394">
        <f>G6</f>
        <v>44196</v>
      </c>
      <c r="H17" s="395"/>
      <c r="I17" s="395"/>
      <c r="J17" s="396"/>
      <c r="K17" s="394">
        <f>DATE(YEAR(G17),MONTH(0),DAY(0))</f>
        <v>43830</v>
      </c>
      <c r="L17" s="395"/>
      <c r="M17" s="395"/>
      <c r="N17" s="396"/>
      <c r="O17" s="380"/>
      <c r="P17" s="381"/>
      <c r="Q17" s="381"/>
      <c r="R17" s="158"/>
      <c r="S17" s="158"/>
      <c r="T17" s="158"/>
      <c r="U17" s="158"/>
    </row>
    <row r="18" spans="1:21" ht="11.25" customHeight="1">
      <c r="A18" s="296">
        <v>1</v>
      </c>
      <c r="B18" s="297"/>
      <c r="C18" s="297"/>
      <c r="D18" s="297"/>
      <c r="E18" s="298"/>
      <c r="F18" s="107">
        <v>2</v>
      </c>
      <c r="G18" s="406">
        <v>3</v>
      </c>
      <c r="H18" s="407"/>
      <c r="I18" s="407"/>
      <c r="J18" s="408"/>
      <c r="K18" s="406">
        <v>4</v>
      </c>
      <c r="L18" s="407"/>
      <c r="M18" s="407"/>
      <c r="N18" s="408"/>
      <c r="O18" s="380"/>
      <c r="P18" s="381"/>
      <c r="Q18" s="381"/>
      <c r="R18" s="158"/>
      <c r="S18" s="158"/>
      <c r="T18" s="158"/>
      <c r="U18" s="158"/>
    </row>
    <row r="19" spans="1:22" s="8" customFormat="1" ht="27" customHeight="1">
      <c r="A19" s="333" t="s">
        <v>362</v>
      </c>
      <c r="B19" s="334"/>
      <c r="C19" s="334"/>
      <c r="D19" s="334"/>
      <c r="E19" s="335"/>
      <c r="F19" s="82" t="s">
        <v>33</v>
      </c>
      <c r="G19" s="377">
        <v>783</v>
      </c>
      <c r="H19" s="378"/>
      <c r="I19" s="378"/>
      <c r="J19" s="379"/>
      <c r="K19" s="377">
        <v>549</v>
      </c>
      <c r="L19" s="378"/>
      <c r="M19" s="378"/>
      <c r="N19" s="379"/>
      <c r="O19" s="7" t="s">
        <v>139</v>
      </c>
      <c r="P19" s="161"/>
      <c r="Q19" s="249" t="s">
        <v>469</v>
      </c>
      <c r="R19" s="161"/>
      <c r="S19" s="162"/>
      <c r="T19" s="162"/>
      <c r="U19" s="162"/>
      <c r="V19" s="163"/>
    </row>
    <row r="20" spans="1:22" s="8" customFormat="1" ht="27" customHeight="1">
      <c r="A20" s="333" t="s">
        <v>363</v>
      </c>
      <c r="B20" s="334"/>
      <c r="C20" s="334"/>
      <c r="D20" s="334"/>
      <c r="E20" s="335"/>
      <c r="F20" s="82" t="s">
        <v>34</v>
      </c>
      <c r="G20" s="365">
        <v>593</v>
      </c>
      <c r="H20" s="366"/>
      <c r="I20" s="366"/>
      <c r="J20" s="367"/>
      <c r="K20" s="365">
        <v>379</v>
      </c>
      <c r="L20" s="366"/>
      <c r="M20" s="366"/>
      <c r="N20" s="367"/>
      <c r="O20" s="7" t="s">
        <v>140</v>
      </c>
      <c r="P20" s="161"/>
      <c r="Q20" s="161"/>
      <c r="R20" s="161"/>
      <c r="S20" s="162"/>
      <c r="T20" s="162"/>
      <c r="U20" s="162"/>
      <c r="V20" s="163"/>
    </row>
    <row r="21" spans="1:22" s="8" customFormat="1" ht="15" customHeight="1">
      <c r="A21" s="272" t="s">
        <v>225</v>
      </c>
      <c r="B21" s="334"/>
      <c r="C21" s="334"/>
      <c r="D21" s="334"/>
      <c r="E21" s="335"/>
      <c r="F21" s="82" t="s">
        <v>35</v>
      </c>
      <c r="G21" s="368">
        <f>G19-G20</f>
        <v>190</v>
      </c>
      <c r="H21" s="369"/>
      <c r="I21" s="369"/>
      <c r="J21" s="370"/>
      <c r="K21" s="368">
        <f>K19-K20</f>
        <v>170</v>
      </c>
      <c r="L21" s="369"/>
      <c r="M21" s="369"/>
      <c r="N21" s="370"/>
      <c r="O21" s="7"/>
      <c r="P21" s="164"/>
      <c r="Q21" s="164"/>
      <c r="R21" s="164"/>
      <c r="S21" s="165"/>
      <c r="T21" s="162"/>
      <c r="U21" s="162"/>
      <c r="V21" s="163"/>
    </row>
    <row r="22" spans="1:22" s="8" customFormat="1" ht="15" customHeight="1">
      <c r="A22" s="333" t="s">
        <v>21</v>
      </c>
      <c r="B22" s="334"/>
      <c r="C22" s="334"/>
      <c r="D22" s="334"/>
      <c r="E22" s="335"/>
      <c r="F22" s="82" t="s">
        <v>36</v>
      </c>
      <c r="G22" s="365">
        <v>172</v>
      </c>
      <c r="H22" s="366"/>
      <c r="I22" s="366"/>
      <c r="J22" s="367"/>
      <c r="K22" s="365">
        <v>177</v>
      </c>
      <c r="L22" s="366"/>
      <c r="M22" s="366"/>
      <c r="N22" s="367"/>
      <c r="O22" s="7" t="s">
        <v>211</v>
      </c>
      <c r="P22" s="164"/>
      <c r="Q22" s="164"/>
      <c r="R22" s="164"/>
      <c r="S22" s="165"/>
      <c r="T22" s="162"/>
      <c r="U22" s="162"/>
      <c r="V22" s="163"/>
    </row>
    <row r="23" spans="1:22" s="8" customFormat="1" ht="15" customHeight="1">
      <c r="A23" s="333" t="s">
        <v>22</v>
      </c>
      <c r="B23" s="334"/>
      <c r="C23" s="334"/>
      <c r="D23" s="334"/>
      <c r="E23" s="335"/>
      <c r="F23" s="82" t="s">
        <v>37</v>
      </c>
      <c r="G23" s="365">
        <v>0</v>
      </c>
      <c r="H23" s="366"/>
      <c r="I23" s="366"/>
      <c r="J23" s="367"/>
      <c r="K23" s="365">
        <v>0</v>
      </c>
      <c r="L23" s="366"/>
      <c r="M23" s="366"/>
      <c r="N23" s="367"/>
      <c r="O23" s="7" t="s">
        <v>212</v>
      </c>
      <c r="P23" s="164"/>
      <c r="Q23" s="164"/>
      <c r="R23" s="164"/>
      <c r="S23" s="165"/>
      <c r="T23" s="162"/>
      <c r="U23" s="162"/>
      <c r="V23" s="163"/>
    </row>
    <row r="24" spans="1:22" s="8" customFormat="1" ht="27" customHeight="1">
      <c r="A24" s="333" t="s">
        <v>226</v>
      </c>
      <c r="B24" s="334"/>
      <c r="C24" s="334"/>
      <c r="D24" s="334"/>
      <c r="E24" s="335"/>
      <c r="F24" s="82" t="s">
        <v>38</v>
      </c>
      <c r="G24" s="368">
        <f>G21-G22-G23</f>
        <v>18</v>
      </c>
      <c r="H24" s="369"/>
      <c r="I24" s="369"/>
      <c r="J24" s="370"/>
      <c r="K24" s="368">
        <f>K21-K22-K23</f>
        <v>-7</v>
      </c>
      <c r="L24" s="369"/>
      <c r="M24" s="369"/>
      <c r="N24" s="370"/>
      <c r="O24" s="7"/>
      <c r="P24" s="166"/>
      <c r="Q24" s="166"/>
      <c r="R24" s="166"/>
      <c r="S24" s="165"/>
      <c r="T24" s="162"/>
      <c r="U24" s="162"/>
      <c r="V24" s="163"/>
    </row>
    <row r="25" spans="1:22" s="8" customFormat="1" ht="15" customHeight="1">
      <c r="A25" s="333" t="s">
        <v>293</v>
      </c>
      <c r="B25" s="334"/>
      <c r="C25" s="334"/>
      <c r="D25" s="334"/>
      <c r="E25" s="335"/>
      <c r="F25" s="82" t="s">
        <v>39</v>
      </c>
      <c r="G25" s="377">
        <v>0</v>
      </c>
      <c r="H25" s="378"/>
      <c r="I25" s="378"/>
      <c r="J25" s="379"/>
      <c r="K25" s="377">
        <v>9</v>
      </c>
      <c r="L25" s="378"/>
      <c r="M25" s="378"/>
      <c r="N25" s="379"/>
      <c r="O25" s="190" t="s">
        <v>141</v>
      </c>
      <c r="P25" s="164"/>
      <c r="Q25" s="164"/>
      <c r="R25" s="164"/>
      <c r="S25" s="165"/>
      <c r="T25" s="162"/>
      <c r="U25" s="162"/>
      <c r="V25" s="163"/>
    </row>
    <row r="26" spans="1:22" s="8" customFormat="1" ht="15" customHeight="1">
      <c r="A26" s="333" t="s">
        <v>294</v>
      </c>
      <c r="B26" s="334"/>
      <c r="C26" s="334"/>
      <c r="D26" s="334"/>
      <c r="E26" s="335"/>
      <c r="F26" s="82" t="s">
        <v>40</v>
      </c>
      <c r="G26" s="365">
        <v>14</v>
      </c>
      <c r="H26" s="366"/>
      <c r="I26" s="366"/>
      <c r="J26" s="367"/>
      <c r="K26" s="365">
        <v>13</v>
      </c>
      <c r="L26" s="366"/>
      <c r="M26" s="366"/>
      <c r="N26" s="367"/>
      <c r="O26" s="7" t="s">
        <v>186</v>
      </c>
      <c r="P26" s="164"/>
      <c r="Q26" s="164"/>
      <c r="R26" s="164"/>
      <c r="S26" s="165"/>
      <c r="T26" s="162"/>
      <c r="U26" s="162"/>
      <c r="V26" s="163"/>
    </row>
    <row r="27" spans="1:22" s="8" customFormat="1" ht="19.5" customHeight="1">
      <c r="A27" s="272" t="s">
        <v>227</v>
      </c>
      <c r="B27" s="334"/>
      <c r="C27" s="334"/>
      <c r="D27" s="334"/>
      <c r="E27" s="335"/>
      <c r="F27" s="82" t="s">
        <v>41</v>
      </c>
      <c r="G27" s="368">
        <f>G24+G25-G26</f>
        <v>4</v>
      </c>
      <c r="H27" s="369"/>
      <c r="I27" s="369"/>
      <c r="J27" s="370"/>
      <c r="K27" s="368">
        <f>K24+K25-K26</f>
        <v>-11</v>
      </c>
      <c r="L27" s="369"/>
      <c r="M27" s="369"/>
      <c r="N27" s="370"/>
      <c r="O27" s="7"/>
      <c r="P27" s="166"/>
      <c r="Q27" s="166"/>
      <c r="R27" s="166"/>
      <c r="S27" s="165"/>
      <c r="T27" s="162"/>
      <c r="U27" s="162"/>
      <c r="V27" s="163"/>
    </row>
    <row r="28" spans="1:22" s="8" customFormat="1" ht="15" customHeight="1">
      <c r="A28" s="333" t="s">
        <v>295</v>
      </c>
      <c r="B28" s="334"/>
      <c r="C28" s="334"/>
      <c r="D28" s="334"/>
      <c r="E28" s="335"/>
      <c r="F28" s="82">
        <v>100</v>
      </c>
      <c r="G28" s="368">
        <f>G30+G31+G32+G33</f>
        <v>0</v>
      </c>
      <c r="H28" s="369"/>
      <c r="I28" s="369"/>
      <c r="J28" s="370"/>
      <c r="K28" s="368">
        <f>K30+K31+K32+K33</f>
        <v>0</v>
      </c>
      <c r="L28" s="369"/>
      <c r="M28" s="369"/>
      <c r="N28" s="370"/>
      <c r="O28" s="7" t="s">
        <v>213</v>
      </c>
      <c r="P28" s="161"/>
      <c r="Q28" s="161"/>
      <c r="R28" s="161"/>
      <c r="S28" s="162"/>
      <c r="T28" s="162"/>
      <c r="U28" s="162"/>
      <c r="V28" s="163"/>
    </row>
    <row r="29" spans="1:22" s="8" customFormat="1" ht="15" customHeight="1">
      <c r="A29" s="430" t="s">
        <v>450</v>
      </c>
      <c r="B29" s="431"/>
      <c r="C29" s="431"/>
      <c r="D29" s="431"/>
      <c r="E29" s="432"/>
      <c r="F29" s="109"/>
      <c r="G29" s="385"/>
      <c r="H29" s="386"/>
      <c r="I29" s="386"/>
      <c r="J29" s="387"/>
      <c r="K29" s="385"/>
      <c r="L29" s="386"/>
      <c r="M29" s="386"/>
      <c r="N29" s="387"/>
      <c r="O29" s="51"/>
      <c r="P29" s="161"/>
      <c r="Q29" s="161"/>
      <c r="R29" s="161"/>
      <c r="S29" s="162"/>
      <c r="T29" s="162"/>
      <c r="U29" s="162"/>
      <c r="V29" s="163"/>
    </row>
    <row r="30" spans="1:22" s="8" customFormat="1" ht="38.25" customHeight="1">
      <c r="A30" s="421" t="s">
        <v>296</v>
      </c>
      <c r="B30" s="422"/>
      <c r="C30" s="422"/>
      <c r="D30" s="422"/>
      <c r="E30" s="423"/>
      <c r="F30" s="110" t="s">
        <v>365</v>
      </c>
      <c r="G30" s="382">
        <v>0</v>
      </c>
      <c r="H30" s="383"/>
      <c r="I30" s="383"/>
      <c r="J30" s="384"/>
      <c r="K30" s="382">
        <v>0</v>
      </c>
      <c r="L30" s="383"/>
      <c r="M30" s="383"/>
      <c r="N30" s="384"/>
      <c r="O30" s="51"/>
      <c r="P30" s="161"/>
      <c r="Q30" s="161"/>
      <c r="R30" s="161"/>
      <c r="S30" s="162"/>
      <c r="T30" s="162"/>
      <c r="U30" s="162"/>
      <c r="V30" s="163"/>
    </row>
    <row r="31" spans="1:22" s="8" customFormat="1" ht="27" customHeight="1">
      <c r="A31" s="427" t="s">
        <v>297</v>
      </c>
      <c r="B31" s="428"/>
      <c r="C31" s="428"/>
      <c r="D31" s="428"/>
      <c r="E31" s="429"/>
      <c r="F31" s="82">
        <v>102</v>
      </c>
      <c r="G31" s="377">
        <v>0</v>
      </c>
      <c r="H31" s="378"/>
      <c r="I31" s="378"/>
      <c r="J31" s="379"/>
      <c r="K31" s="377">
        <v>0</v>
      </c>
      <c r="L31" s="378"/>
      <c r="M31" s="378"/>
      <c r="N31" s="379"/>
      <c r="O31" s="51"/>
      <c r="P31" s="161"/>
      <c r="Q31" s="161"/>
      <c r="R31" s="161"/>
      <c r="S31" s="162"/>
      <c r="T31" s="162"/>
      <c r="U31" s="162"/>
      <c r="V31" s="163"/>
    </row>
    <row r="32" spans="1:22" s="8" customFormat="1" ht="15" customHeight="1">
      <c r="A32" s="427" t="s">
        <v>23</v>
      </c>
      <c r="B32" s="428"/>
      <c r="C32" s="428"/>
      <c r="D32" s="428"/>
      <c r="E32" s="429"/>
      <c r="F32" s="82">
        <v>103</v>
      </c>
      <c r="G32" s="377">
        <v>0</v>
      </c>
      <c r="H32" s="378"/>
      <c r="I32" s="378"/>
      <c r="J32" s="379"/>
      <c r="K32" s="377">
        <v>0</v>
      </c>
      <c r="L32" s="378"/>
      <c r="M32" s="378"/>
      <c r="N32" s="379"/>
      <c r="O32" s="51"/>
      <c r="P32" s="161"/>
      <c r="Q32" s="161"/>
      <c r="R32" s="161"/>
      <c r="S32" s="162"/>
      <c r="T32" s="162"/>
      <c r="U32" s="162"/>
      <c r="V32" s="163"/>
    </row>
    <row r="33" spans="1:22" s="8" customFormat="1" ht="17.25" customHeight="1">
      <c r="A33" s="424" t="s">
        <v>299</v>
      </c>
      <c r="B33" s="425"/>
      <c r="C33" s="425"/>
      <c r="D33" s="425"/>
      <c r="E33" s="426"/>
      <c r="F33" s="82">
        <v>104</v>
      </c>
      <c r="G33" s="377">
        <v>0</v>
      </c>
      <c r="H33" s="378"/>
      <c r="I33" s="378"/>
      <c r="J33" s="379"/>
      <c r="K33" s="377">
        <v>0</v>
      </c>
      <c r="L33" s="378"/>
      <c r="M33" s="378"/>
      <c r="N33" s="379"/>
      <c r="O33" s="51"/>
      <c r="P33" s="161"/>
      <c r="Q33" s="161"/>
      <c r="R33" s="161"/>
      <c r="S33" s="162"/>
      <c r="T33" s="162"/>
      <c r="U33" s="162"/>
      <c r="V33" s="163"/>
    </row>
    <row r="34" spans="1:22" s="8" customFormat="1" ht="15" customHeight="1">
      <c r="A34" s="333" t="s">
        <v>300</v>
      </c>
      <c r="B34" s="334"/>
      <c r="C34" s="334"/>
      <c r="D34" s="334"/>
      <c r="E34" s="335"/>
      <c r="F34" s="82">
        <v>110</v>
      </c>
      <c r="G34" s="388">
        <f>G36+G37</f>
        <v>0</v>
      </c>
      <c r="H34" s="389"/>
      <c r="I34" s="389"/>
      <c r="J34" s="390"/>
      <c r="K34" s="388">
        <f>K36+K37</f>
        <v>0</v>
      </c>
      <c r="L34" s="389"/>
      <c r="M34" s="389"/>
      <c r="N34" s="390"/>
      <c r="O34" s="7" t="s">
        <v>214</v>
      </c>
      <c r="P34" s="161"/>
      <c r="Q34" s="161"/>
      <c r="R34" s="161"/>
      <c r="S34" s="162"/>
      <c r="T34" s="162"/>
      <c r="U34" s="162"/>
      <c r="V34" s="163"/>
    </row>
    <row r="35" spans="1:22" s="8" customFormat="1" ht="15" customHeight="1">
      <c r="A35" s="430" t="s">
        <v>427</v>
      </c>
      <c r="B35" s="431"/>
      <c r="C35" s="431"/>
      <c r="D35" s="431"/>
      <c r="E35" s="432"/>
      <c r="F35" s="111"/>
      <c r="G35" s="360"/>
      <c r="H35" s="360"/>
      <c r="I35" s="360"/>
      <c r="J35" s="361"/>
      <c r="K35" s="359"/>
      <c r="L35" s="360"/>
      <c r="M35" s="360"/>
      <c r="N35" s="361"/>
      <c r="O35" s="51"/>
      <c r="P35" s="161"/>
      <c r="Q35" s="161"/>
      <c r="R35" s="161"/>
      <c r="S35" s="162"/>
      <c r="T35" s="162"/>
      <c r="U35" s="162"/>
      <c r="V35" s="163"/>
    </row>
    <row r="36" spans="1:22" s="8" customFormat="1" ht="38.25" customHeight="1">
      <c r="A36" s="421" t="s">
        <v>301</v>
      </c>
      <c r="B36" s="422"/>
      <c r="C36" s="422"/>
      <c r="D36" s="422"/>
      <c r="E36" s="423"/>
      <c r="F36" s="110">
        <v>111</v>
      </c>
      <c r="G36" s="356">
        <v>0</v>
      </c>
      <c r="H36" s="357"/>
      <c r="I36" s="357"/>
      <c r="J36" s="358"/>
      <c r="K36" s="356">
        <v>0</v>
      </c>
      <c r="L36" s="357"/>
      <c r="M36" s="357"/>
      <c r="N36" s="358"/>
      <c r="O36" s="51"/>
      <c r="P36" s="161"/>
      <c r="Q36" s="161"/>
      <c r="R36" s="161"/>
      <c r="S36" s="162"/>
      <c r="T36" s="162"/>
      <c r="U36" s="162"/>
      <c r="V36" s="163"/>
    </row>
    <row r="37" spans="1:22" s="8" customFormat="1" ht="15" customHeight="1">
      <c r="A37" s="424" t="s">
        <v>302</v>
      </c>
      <c r="B37" s="425"/>
      <c r="C37" s="425"/>
      <c r="D37" s="425"/>
      <c r="E37" s="426"/>
      <c r="F37" s="82">
        <v>112</v>
      </c>
      <c r="G37" s="365">
        <v>0</v>
      </c>
      <c r="H37" s="366"/>
      <c r="I37" s="366"/>
      <c r="J37" s="367"/>
      <c r="K37" s="365">
        <v>0</v>
      </c>
      <c r="L37" s="366"/>
      <c r="M37" s="366"/>
      <c r="N37" s="367"/>
      <c r="O37" s="51"/>
      <c r="P37" s="161"/>
      <c r="Q37" s="161"/>
      <c r="R37" s="161"/>
      <c r="S37" s="162"/>
      <c r="T37" s="162"/>
      <c r="U37" s="162"/>
      <c r="V37" s="163"/>
    </row>
    <row r="38" spans="1:22" s="8" customFormat="1" ht="15" customHeight="1">
      <c r="A38" s="333" t="s">
        <v>303</v>
      </c>
      <c r="B38" s="334"/>
      <c r="C38" s="334"/>
      <c r="D38" s="334"/>
      <c r="E38" s="335"/>
      <c r="F38" s="82">
        <v>120</v>
      </c>
      <c r="G38" s="368">
        <f>G40+G41</f>
        <v>0</v>
      </c>
      <c r="H38" s="369"/>
      <c r="I38" s="369"/>
      <c r="J38" s="370"/>
      <c r="K38" s="368">
        <f>K40+K41</f>
        <v>0</v>
      </c>
      <c r="L38" s="369"/>
      <c r="M38" s="369"/>
      <c r="N38" s="370"/>
      <c r="O38" s="7" t="s">
        <v>213</v>
      </c>
      <c r="P38" s="161"/>
      <c r="Q38" s="161"/>
      <c r="R38" s="161"/>
      <c r="S38" s="162"/>
      <c r="T38" s="162"/>
      <c r="U38" s="162"/>
      <c r="V38" s="163"/>
    </row>
    <row r="39" spans="1:22" s="8" customFormat="1" ht="15" customHeight="1">
      <c r="A39" s="430" t="s">
        <v>427</v>
      </c>
      <c r="B39" s="431"/>
      <c r="C39" s="431"/>
      <c r="D39" s="431"/>
      <c r="E39" s="432"/>
      <c r="F39" s="111"/>
      <c r="G39" s="360"/>
      <c r="H39" s="360"/>
      <c r="I39" s="360"/>
      <c r="J39" s="361"/>
      <c r="K39" s="359"/>
      <c r="L39" s="360"/>
      <c r="M39" s="360"/>
      <c r="N39" s="361"/>
      <c r="O39" s="51"/>
      <c r="P39" s="161"/>
      <c r="Q39" s="161"/>
      <c r="R39" s="161"/>
      <c r="S39" s="162"/>
      <c r="T39" s="162"/>
      <c r="U39" s="162"/>
      <c r="V39" s="163"/>
    </row>
    <row r="40" spans="1:22" s="8" customFormat="1" ht="27" customHeight="1">
      <c r="A40" s="421" t="s">
        <v>304</v>
      </c>
      <c r="B40" s="422"/>
      <c r="C40" s="422"/>
      <c r="D40" s="422"/>
      <c r="E40" s="423"/>
      <c r="F40" s="110">
        <v>121</v>
      </c>
      <c r="G40" s="363">
        <v>0</v>
      </c>
      <c r="H40" s="363"/>
      <c r="I40" s="363"/>
      <c r="J40" s="364"/>
      <c r="K40" s="362">
        <v>0</v>
      </c>
      <c r="L40" s="363"/>
      <c r="M40" s="363"/>
      <c r="N40" s="364"/>
      <c r="O40" s="51"/>
      <c r="P40" s="161"/>
      <c r="Q40" s="161"/>
      <c r="R40" s="161"/>
      <c r="S40" s="162"/>
      <c r="T40" s="162"/>
      <c r="U40" s="162"/>
      <c r="V40" s="163"/>
    </row>
    <row r="41" spans="1:22" s="8" customFormat="1" ht="15" customHeight="1">
      <c r="A41" s="427" t="s">
        <v>305</v>
      </c>
      <c r="B41" s="428"/>
      <c r="C41" s="428"/>
      <c r="D41" s="428"/>
      <c r="E41" s="429"/>
      <c r="F41" s="82">
        <v>122</v>
      </c>
      <c r="G41" s="377">
        <v>0</v>
      </c>
      <c r="H41" s="378"/>
      <c r="I41" s="378"/>
      <c r="J41" s="379"/>
      <c r="K41" s="377">
        <v>0</v>
      </c>
      <c r="L41" s="378"/>
      <c r="M41" s="378"/>
      <c r="N41" s="379"/>
      <c r="O41" s="51"/>
      <c r="P41" s="161"/>
      <c r="Q41" s="161"/>
      <c r="R41" s="161"/>
      <c r="S41" s="162"/>
      <c r="T41" s="162"/>
      <c r="U41" s="162"/>
      <c r="V41" s="163"/>
    </row>
    <row r="42" spans="1:22" s="8" customFormat="1" ht="15" customHeight="1">
      <c r="A42" s="333" t="s">
        <v>306</v>
      </c>
      <c r="B42" s="334"/>
      <c r="C42" s="334"/>
      <c r="D42" s="334"/>
      <c r="E42" s="335"/>
      <c r="F42" s="82">
        <v>130</v>
      </c>
      <c r="G42" s="371">
        <f>G44+G45+G46</f>
        <v>10</v>
      </c>
      <c r="H42" s="372"/>
      <c r="I42" s="372"/>
      <c r="J42" s="373"/>
      <c r="K42" s="371">
        <f>K44+K45+K46</f>
        <v>12</v>
      </c>
      <c r="L42" s="372"/>
      <c r="M42" s="372"/>
      <c r="N42" s="373"/>
      <c r="O42" s="7" t="s">
        <v>214</v>
      </c>
      <c r="P42" s="161"/>
      <c r="Q42" s="161"/>
      <c r="R42" s="161"/>
      <c r="S42" s="162"/>
      <c r="T42" s="162"/>
      <c r="U42" s="162"/>
      <c r="V42" s="163"/>
    </row>
    <row r="43" spans="1:22" s="8" customFormat="1" ht="15" customHeight="1">
      <c r="A43" s="430" t="s">
        <v>427</v>
      </c>
      <c r="B43" s="431"/>
      <c r="C43" s="431"/>
      <c r="D43" s="431"/>
      <c r="E43" s="432"/>
      <c r="F43" s="111"/>
      <c r="G43" s="360"/>
      <c r="H43" s="360"/>
      <c r="I43" s="360"/>
      <c r="J43" s="361"/>
      <c r="K43" s="359"/>
      <c r="L43" s="360"/>
      <c r="M43" s="360"/>
      <c r="N43" s="361"/>
      <c r="O43" s="51"/>
      <c r="P43" s="161"/>
      <c r="Q43" s="161"/>
      <c r="R43" s="161"/>
      <c r="S43" s="162"/>
      <c r="T43" s="162"/>
      <c r="U43" s="162"/>
      <c r="V43" s="163"/>
    </row>
    <row r="44" spans="1:22" s="8" customFormat="1" ht="15" customHeight="1">
      <c r="A44" s="421" t="s">
        <v>24</v>
      </c>
      <c r="B44" s="422"/>
      <c r="C44" s="422"/>
      <c r="D44" s="422"/>
      <c r="E44" s="423"/>
      <c r="F44" s="110">
        <v>131</v>
      </c>
      <c r="G44" s="357">
        <v>7</v>
      </c>
      <c r="H44" s="357"/>
      <c r="I44" s="357"/>
      <c r="J44" s="358"/>
      <c r="K44" s="356">
        <v>8</v>
      </c>
      <c r="L44" s="357"/>
      <c r="M44" s="357"/>
      <c r="N44" s="358"/>
      <c r="O44" s="51"/>
      <c r="P44" s="161"/>
      <c r="Q44" s="161"/>
      <c r="R44" s="161"/>
      <c r="S44" s="162"/>
      <c r="T44" s="162"/>
      <c r="U44" s="162"/>
      <c r="V44" s="163"/>
    </row>
    <row r="45" spans="1:22" s="8" customFormat="1" ht="27" customHeight="1">
      <c r="A45" s="427" t="s">
        <v>304</v>
      </c>
      <c r="B45" s="428"/>
      <c r="C45" s="428"/>
      <c r="D45" s="428"/>
      <c r="E45" s="429"/>
      <c r="F45" s="82">
        <v>132</v>
      </c>
      <c r="G45" s="365">
        <v>0</v>
      </c>
      <c r="H45" s="366"/>
      <c r="I45" s="366"/>
      <c r="J45" s="367"/>
      <c r="K45" s="365">
        <v>0</v>
      </c>
      <c r="L45" s="366"/>
      <c r="M45" s="366"/>
      <c r="N45" s="367"/>
      <c r="O45" s="160"/>
      <c r="P45" s="161"/>
      <c r="Q45" s="161"/>
      <c r="R45" s="161"/>
      <c r="S45" s="162"/>
      <c r="T45" s="162"/>
      <c r="U45" s="162"/>
      <c r="V45" s="163"/>
    </row>
    <row r="46" spans="1:22" s="8" customFormat="1" ht="15" customHeight="1">
      <c r="A46" s="427" t="s">
        <v>307</v>
      </c>
      <c r="B46" s="428"/>
      <c r="C46" s="428"/>
      <c r="D46" s="428"/>
      <c r="E46" s="429"/>
      <c r="F46" s="82">
        <v>133</v>
      </c>
      <c r="G46" s="365">
        <v>3</v>
      </c>
      <c r="H46" s="366"/>
      <c r="I46" s="366"/>
      <c r="J46" s="367"/>
      <c r="K46" s="365">
        <v>4</v>
      </c>
      <c r="L46" s="366"/>
      <c r="M46" s="366"/>
      <c r="N46" s="367"/>
      <c r="O46" s="163"/>
      <c r="P46" s="167"/>
      <c r="Q46" s="168"/>
      <c r="R46" s="168"/>
      <c r="S46" s="169"/>
      <c r="T46" s="169"/>
      <c r="U46" s="169"/>
      <c r="V46" s="163"/>
    </row>
    <row r="47" spans="1:22" s="8" customFormat="1" ht="15" customHeight="1">
      <c r="A47" s="409" t="s">
        <v>44</v>
      </c>
      <c r="B47" s="410"/>
      <c r="C47" s="410"/>
      <c r="D47" s="410"/>
      <c r="E47" s="411"/>
      <c r="F47" s="375" t="s">
        <v>449</v>
      </c>
      <c r="G47" s="155" t="s">
        <v>178</v>
      </c>
      <c r="H47" s="42" t="str">
        <f>D6</f>
        <v>январь</v>
      </c>
      <c r="I47" s="42" t="s">
        <v>159</v>
      </c>
      <c r="J47" s="43" t="str">
        <f>F6</f>
        <v>декабрь</v>
      </c>
      <c r="K47" s="156" t="s">
        <v>178</v>
      </c>
      <c r="L47" s="42" t="str">
        <f>H47</f>
        <v>январь</v>
      </c>
      <c r="M47" s="45" t="s">
        <v>159</v>
      </c>
      <c r="N47" s="43" t="str">
        <f>J47</f>
        <v>декабрь</v>
      </c>
      <c r="O47" s="171"/>
      <c r="P47" s="170"/>
      <c r="Q47" s="170"/>
      <c r="R47" s="170"/>
      <c r="S47" s="169"/>
      <c r="T47" s="169"/>
      <c r="U47" s="169"/>
      <c r="V47" s="163"/>
    </row>
    <row r="48" spans="1:21" ht="27" customHeight="1">
      <c r="A48" s="412"/>
      <c r="B48" s="413"/>
      <c r="C48" s="413"/>
      <c r="D48" s="413"/>
      <c r="E48" s="414"/>
      <c r="F48" s="376"/>
      <c r="G48" s="394">
        <f>G17</f>
        <v>44196</v>
      </c>
      <c r="H48" s="395"/>
      <c r="I48" s="395"/>
      <c r="J48" s="396"/>
      <c r="K48" s="394">
        <f>DATE(YEAR(G48),MONTH(0),DAY(0))</f>
        <v>43830</v>
      </c>
      <c r="L48" s="395"/>
      <c r="M48" s="395"/>
      <c r="N48" s="396"/>
      <c r="O48" s="158"/>
      <c r="P48" s="172"/>
      <c r="Q48" s="172"/>
      <c r="R48" s="172"/>
      <c r="S48" s="172"/>
      <c r="T48" s="172"/>
      <c r="U48" s="172"/>
    </row>
    <row r="49" spans="1:21" ht="11.25" customHeight="1">
      <c r="A49" s="296">
        <v>1</v>
      </c>
      <c r="B49" s="297"/>
      <c r="C49" s="297"/>
      <c r="D49" s="297"/>
      <c r="E49" s="298"/>
      <c r="F49" s="107">
        <v>2</v>
      </c>
      <c r="G49" s="391">
        <v>3</v>
      </c>
      <c r="H49" s="392"/>
      <c r="I49" s="392"/>
      <c r="J49" s="393"/>
      <c r="K49" s="391">
        <v>4</v>
      </c>
      <c r="L49" s="392"/>
      <c r="M49" s="392"/>
      <c r="N49" s="393"/>
      <c r="O49" s="158"/>
      <c r="P49" s="172"/>
      <c r="Q49" s="172"/>
      <c r="R49" s="172"/>
      <c r="S49" s="172"/>
      <c r="T49" s="172"/>
      <c r="U49" s="172"/>
    </row>
    <row r="50" spans="1:22" s="8" customFormat="1" ht="27" customHeight="1">
      <c r="A50" s="333" t="s">
        <v>228</v>
      </c>
      <c r="B50" s="334"/>
      <c r="C50" s="334"/>
      <c r="D50" s="334"/>
      <c r="E50" s="335"/>
      <c r="F50" s="82" t="s">
        <v>336</v>
      </c>
      <c r="G50" s="368">
        <f>G28-G34+G38-G42</f>
        <v>-10</v>
      </c>
      <c r="H50" s="369"/>
      <c r="I50" s="369"/>
      <c r="J50" s="370"/>
      <c r="K50" s="368">
        <f>K28-K34+K38-K42</f>
        <v>-12</v>
      </c>
      <c r="L50" s="369"/>
      <c r="M50" s="369"/>
      <c r="N50" s="370"/>
      <c r="O50" s="160"/>
      <c r="P50" s="173"/>
      <c r="Q50" s="173"/>
      <c r="R50" s="173"/>
      <c r="S50" s="169"/>
      <c r="T50" s="169"/>
      <c r="U50" s="169"/>
      <c r="V50" s="163"/>
    </row>
    <row r="51" spans="1:22" s="8" customFormat="1" ht="19.5" customHeight="1">
      <c r="A51" s="333" t="s">
        <v>229</v>
      </c>
      <c r="B51" s="334"/>
      <c r="C51" s="334"/>
      <c r="D51" s="334"/>
      <c r="E51" s="335"/>
      <c r="F51" s="82" t="s">
        <v>337</v>
      </c>
      <c r="G51" s="368">
        <f>G50+G27</f>
        <v>-6</v>
      </c>
      <c r="H51" s="369"/>
      <c r="I51" s="369"/>
      <c r="J51" s="370"/>
      <c r="K51" s="368">
        <f>K50+K27</f>
        <v>-23</v>
      </c>
      <c r="L51" s="369"/>
      <c r="M51" s="369"/>
      <c r="N51" s="370"/>
      <c r="O51" s="51" t="s">
        <v>142</v>
      </c>
      <c r="P51" s="173"/>
      <c r="Q51" s="173"/>
      <c r="R51" s="173"/>
      <c r="S51" s="169"/>
      <c r="T51" s="169"/>
      <c r="U51" s="169"/>
      <c r="V51" s="163"/>
    </row>
    <row r="52" spans="1:22" s="8" customFormat="1" ht="15" customHeight="1">
      <c r="A52" s="333" t="s">
        <v>11</v>
      </c>
      <c r="B52" s="334"/>
      <c r="C52" s="334"/>
      <c r="D52" s="334"/>
      <c r="E52" s="335"/>
      <c r="F52" s="82" t="s">
        <v>348</v>
      </c>
      <c r="G52" s="365">
        <v>0</v>
      </c>
      <c r="H52" s="366"/>
      <c r="I52" s="366"/>
      <c r="J52" s="367"/>
      <c r="K52" s="365">
        <v>0</v>
      </c>
      <c r="L52" s="366"/>
      <c r="M52" s="366"/>
      <c r="N52" s="367"/>
      <c r="O52" s="7" t="s">
        <v>90</v>
      </c>
      <c r="P52" s="170"/>
      <c r="Q52" s="170"/>
      <c r="R52" s="170"/>
      <c r="S52" s="169"/>
      <c r="T52" s="169"/>
      <c r="U52" s="169"/>
      <c r="V52" s="163"/>
    </row>
    <row r="53" spans="1:22" s="8" customFormat="1" ht="15" customHeight="1">
      <c r="A53" s="333" t="s">
        <v>308</v>
      </c>
      <c r="B53" s="334"/>
      <c r="C53" s="334"/>
      <c r="D53" s="334"/>
      <c r="E53" s="335"/>
      <c r="F53" s="82" t="s">
        <v>357</v>
      </c>
      <c r="G53" s="377">
        <v>0</v>
      </c>
      <c r="H53" s="378"/>
      <c r="I53" s="378"/>
      <c r="J53" s="379"/>
      <c r="K53" s="377">
        <v>0</v>
      </c>
      <c r="L53" s="378"/>
      <c r="M53" s="378"/>
      <c r="N53" s="379"/>
      <c r="O53" s="7" t="s">
        <v>79</v>
      </c>
      <c r="P53" s="170"/>
      <c r="Q53" s="170"/>
      <c r="R53" s="170"/>
      <c r="S53" s="169"/>
      <c r="T53" s="169"/>
      <c r="U53" s="169"/>
      <c r="V53" s="163"/>
    </row>
    <row r="54" spans="1:22" s="8" customFormat="1" ht="15" customHeight="1">
      <c r="A54" s="333" t="s">
        <v>309</v>
      </c>
      <c r="B54" s="334"/>
      <c r="C54" s="334"/>
      <c r="D54" s="334"/>
      <c r="E54" s="335"/>
      <c r="F54" s="82" t="s">
        <v>358</v>
      </c>
      <c r="G54" s="377">
        <v>0</v>
      </c>
      <c r="H54" s="378"/>
      <c r="I54" s="378"/>
      <c r="J54" s="379"/>
      <c r="K54" s="377">
        <v>0</v>
      </c>
      <c r="L54" s="378"/>
      <c r="M54" s="378"/>
      <c r="N54" s="379"/>
      <c r="O54" s="7" t="s">
        <v>93</v>
      </c>
      <c r="P54" s="170"/>
      <c r="Q54" s="170"/>
      <c r="R54" s="170"/>
      <c r="S54" s="169"/>
      <c r="T54" s="169"/>
      <c r="U54" s="169"/>
      <c r="V54" s="163"/>
    </row>
    <row r="55" spans="1:22" s="8" customFormat="1" ht="27" customHeight="1">
      <c r="A55" s="333" t="s">
        <v>310</v>
      </c>
      <c r="B55" s="334"/>
      <c r="C55" s="334"/>
      <c r="D55" s="334"/>
      <c r="E55" s="335"/>
      <c r="F55" s="82" t="s">
        <v>359</v>
      </c>
      <c r="G55" s="365">
        <v>0</v>
      </c>
      <c r="H55" s="366"/>
      <c r="I55" s="366"/>
      <c r="J55" s="367"/>
      <c r="K55" s="365">
        <v>0</v>
      </c>
      <c r="L55" s="366"/>
      <c r="M55" s="366"/>
      <c r="N55" s="367"/>
      <c r="O55" s="7" t="s">
        <v>90</v>
      </c>
      <c r="P55" s="168"/>
      <c r="Q55" s="168"/>
      <c r="R55" s="168"/>
      <c r="S55" s="169"/>
      <c r="T55" s="169"/>
      <c r="U55" s="169"/>
      <c r="V55" s="163"/>
    </row>
    <row r="56" spans="1:22" s="8" customFormat="1" ht="27" customHeight="1">
      <c r="A56" s="333" t="s">
        <v>216</v>
      </c>
      <c r="B56" s="334"/>
      <c r="C56" s="334"/>
      <c r="D56" s="334"/>
      <c r="E56" s="335"/>
      <c r="F56" s="82" t="s">
        <v>360</v>
      </c>
      <c r="G56" s="365"/>
      <c r="H56" s="366"/>
      <c r="I56" s="366"/>
      <c r="J56" s="367"/>
      <c r="K56" s="365">
        <v>0</v>
      </c>
      <c r="L56" s="366"/>
      <c r="M56" s="366"/>
      <c r="N56" s="367"/>
      <c r="O56" s="7" t="s">
        <v>90</v>
      </c>
      <c r="P56" s="168"/>
      <c r="Q56" s="168"/>
      <c r="R56" s="168"/>
      <c r="S56" s="169"/>
      <c r="T56" s="169"/>
      <c r="U56" s="169"/>
      <c r="V56" s="163"/>
    </row>
    <row r="57" spans="1:22" s="8" customFormat="1" ht="19.5" customHeight="1">
      <c r="A57" s="333" t="s">
        <v>230</v>
      </c>
      <c r="B57" s="334"/>
      <c r="C57" s="334"/>
      <c r="D57" s="334"/>
      <c r="E57" s="335"/>
      <c r="F57" s="82">
        <v>210</v>
      </c>
      <c r="G57" s="368">
        <f>G51-G52+G53+G54-G55-G56</f>
        <v>-6</v>
      </c>
      <c r="H57" s="369"/>
      <c r="I57" s="369"/>
      <c r="J57" s="370"/>
      <c r="K57" s="368">
        <f>K51-K52+K53+K54-K55-K56</f>
        <v>-23</v>
      </c>
      <c r="L57" s="369"/>
      <c r="M57" s="369"/>
      <c r="N57" s="370"/>
      <c r="O57" s="174" t="str">
        <f>IF(OR(Баланс!$I$2="I",Баланс!$I$2="II",Баланс!$I$2="III",Баланс!$I$2="IV"),IF(G57=Баланс!F76,0,"стр. 210 гр. 3 не равна стр. 470 гр. 3 Баланса!"))</f>
        <v>стр. 210 гр. 3 не равна стр. 470 гр. 3 Баланса!</v>
      </c>
      <c r="P57" s="173"/>
      <c r="Q57" s="173"/>
      <c r="R57" s="173"/>
      <c r="S57" s="169"/>
      <c r="T57" s="169"/>
      <c r="U57" s="169"/>
      <c r="V57" s="163"/>
    </row>
    <row r="58" spans="1:22" s="8" customFormat="1" ht="27" customHeight="1">
      <c r="A58" s="333" t="s">
        <v>311</v>
      </c>
      <c r="B58" s="334"/>
      <c r="C58" s="334"/>
      <c r="D58" s="334"/>
      <c r="E58" s="335"/>
      <c r="F58" s="82" t="s">
        <v>418</v>
      </c>
      <c r="G58" s="377">
        <v>7</v>
      </c>
      <c r="H58" s="378"/>
      <c r="I58" s="378"/>
      <c r="J58" s="379"/>
      <c r="K58" s="377">
        <v>8</v>
      </c>
      <c r="L58" s="378"/>
      <c r="M58" s="378"/>
      <c r="N58" s="379"/>
      <c r="O58" s="160">
        <v>83</v>
      </c>
      <c r="P58" s="170"/>
      <c r="Q58" s="170"/>
      <c r="R58" s="170"/>
      <c r="S58" s="169"/>
      <c r="T58" s="169"/>
      <c r="U58" s="169"/>
      <c r="V58" s="163"/>
    </row>
    <row r="59" spans="1:22" s="8" customFormat="1" ht="27" customHeight="1">
      <c r="A59" s="333" t="s">
        <v>312</v>
      </c>
      <c r="B59" s="334"/>
      <c r="C59" s="334"/>
      <c r="D59" s="334"/>
      <c r="E59" s="335"/>
      <c r="F59" s="82" t="s">
        <v>420</v>
      </c>
      <c r="G59" s="377">
        <v>0</v>
      </c>
      <c r="H59" s="378"/>
      <c r="I59" s="378"/>
      <c r="J59" s="379"/>
      <c r="K59" s="377">
        <v>-25</v>
      </c>
      <c r="L59" s="378"/>
      <c r="M59" s="378"/>
      <c r="N59" s="379"/>
      <c r="O59" s="175" t="s">
        <v>189</v>
      </c>
      <c r="P59" s="170"/>
      <c r="Q59" s="170"/>
      <c r="R59" s="170"/>
      <c r="S59" s="169"/>
      <c r="T59" s="169"/>
      <c r="U59" s="169"/>
      <c r="V59" s="163"/>
    </row>
    <row r="60" spans="1:22" s="8" customFormat="1" ht="15" customHeight="1">
      <c r="A60" s="333" t="s">
        <v>231</v>
      </c>
      <c r="B60" s="334"/>
      <c r="C60" s="334"/>
      <c r="D60" s="334"/>
      <c r="E60" s="335"/>
      <c r="F60" s="82">
        <v>240</v>
      </c>
      <c r="G60" s="368">
        <f>G57+G58+G59</f>
        <v>1</v>
      </c>
      <c r="H60" s="369"/>
      <c r="I60" s="369"/>
      <c r="J60" s="370"/>
      <c r="K60" s="368">
        <f>K57+K58+K59</f>
        <v>-40</v>
      </c>
      <c r="L60" s="369"/>
      <c r="M60" s="369"/>
      <c r="N60" s="370"/>
      <c r="O60" s="166"/>
      <c r="P60" s="173"/>
      <c r="Q60" s="173"/>
      <c r="R60" s="173"/>
      <c r="S60" s="169"/>
      <c r="T60" s="169"/>
      <c r="U60" s="169"/>
      <c r="V60" s="163"/>
    </row>
    <row r="61" spans="1:22" s="8" customFormat="1" ht="15" customHeight="1">
      <c r="A61" s="333" t="s">
        <v>364</v>
      </c>
      <c r="B61" s="334"/>
      <c r="C61" s="334"/>
      <c r="D61" s="334"/>
      <c r="E61" s="335"/>
      <c r="F61" s="82">
        <v>250</v>
      </c>
      <c r="G61" s="398">
        <v>-0.001</v>
      </c>
      <c r="H61" s="399"/>
      <c r="I61" s="399"/>
      <c r="J61" s="400"/>
      <c r="K61" s="398">
        <v>-0.006</v>
      </c>
      <c r="L61" s="399"/>
      <c r="M61" s="399"/>
      <c r="N61" s="400"/>
      <c r="O61" s="161"/>
      <c r="P61" s="168"/>
      <c r="Q61" s="168"/>
      <c r="R61" s="168"/>
      <c r="S61" s="169"/>
      <c r="T61" s="169"/>
      <c r="U61" s="169"/>
      <c r="V61" s="163"/>
    </row>
    <row r="62" spans="1:22" s="8" customFormat="1" ht="15" customHeight="1">
      <c r="A62" s="333" t="s">
        <v>313</v>
      </c>
      <c r="B62" s="334"/>
      <c r="C62" s="334"/>
      <c r="D62" s="334"/>
      <c r="E62" s="335"/>
      <c r="F62" s="82">
        <v>260</v>
      </c>
      <c r="G62" s="398">
        <v>-0.001</v>
      </c>
      <c r="H62" s="399"/>
      <c r="I62" s="399"/>
      <c r="J62" s="400"/>
      <c r="K62" s="398">
        <v>-0.006</v>
      </c>
      <c r="L62" s="399"/>
      <c r="M62" s="399"/>
      <c r="N62" s="400"/>
      <c r="O62" s="161"/>
      <c r="P62" s="168"/>
      <c r="Q62" s="168"/>
      <c r="R62" s="168"/>
      <c r="S62" s="169"/>
      <c r="T62" s="169"/>
      <c r="U62" s="169"/>
      <c r="V62" s="163"/>
    </row>
    <row r="63" spans="1:14" ht="11.25" customHeight="1">
      <c r="A63" s="87"/>
      <c r="B63" s="87"/>
      <c r="C63" s="87"/>
      <c r="D63" s="87"/>
      <c r="E63" s="87"/>
      <c r="F63" s="87"/>
      <c r="G63" s="87"/>
      <c r="H63" s="87"/>
      <c r="I63" s="87"/>
      <c r="J63" s="87"/>
      <c r="K63" s="87"/>
      <c r="L63" s="87"/>
      <c r="M63" s="87"/>
      <c r="N63" s="88"/>
    </row>
    <row r="64" spans="1:14" ht="11.25" customHeight="1">
      <c r="A64" s="89" t="s">
        <v>14</v>
      </c>
      <c r="B64" s="291"/>
      <c r="C64" s="291"/>
      <c r="D64" s="89"/>
      <c r="E64" s="90"/>
      <c r="F64" s="87"/>
      <c r="G64" s="87"/>
      <c r="H64" s="87"/>
      <c r="I64" s="87"/>
      <c r="J64" s="419" t="str">
        <f>Баланс!F107</f>
        <v>А.А.Дрозд</v>
      </c>
      <c r="K64" s="419"/>
      <c r="L64" s="419"/>
      <c r="M64" s="419"/>
      <c r="N64" s="419"/>
    </row>
    <row r="65" spans="1:14" ht="11.25" customHeight="1">
      <c r="A65" s="90"/>
      <c r="B65" s="262" t="s">
        <v>13</v>
      </c>
      <c r="C65" s="262"/>
      <c r="D65" s="61"/>
      <c r="E65" s="90"/>
      <c r="F65" s="62"/>
      <c r="G65" s="62"/>
      <c r="H65" s="62"/>
      <c r="I65" s="62"/>
      <c r="J65" s="286" t="s">
        <v>292</v>
      </c>
      <c r="K65" s="286"/>
      <c r="L65" s="286"/>
      <c r="M65" s="286"/>
      <c r="N65" s="287"/>
    </row>
    <row r="66" spans="1:14" ht="11.25" customHeight="1">
      <c r="A66" s="90"/>
      <c r="B66" s="61"/>
      <c r="C66" s="61"/>
      <c r="D66" s="61"/>
      <c r="E66" s="90"/>
      <c r="F66" s="62"/>
      <c r="G66" s="62"/>
      <c r="H66" s="62"/>
      <c r="I66" s="62"/>
      <c r="J66" s="61"/>
      <c r="K66" s="61"/>
      <c r="L66" s="61"/>
      <c r="M66" s="61"/>
      <c r="N66" s="62"/>
    </row>
    <row r="67" spans="1:14" ht="11.25" customHeight="1">
      <c r="A67" s="89" t="s">
        <v>15</v>
      </c>
      <c r="B67" s="291"/>
      <c r="C67" s="291"/>
      <c r="D67" s="89"/>
      <c r="E67" s="90"/>
      <c r="F67" s="87"/>
      <c r="G67" s="87"/>
      <c r="H67" s="87"/>
      <c r="I67" s="87"/>
      <c r="J67" s="419" t="str">
        <f>Баланс!F110</f>
        <v>В.Э.Швабович</v>
      </c>
      <c r="K67" s="419"/>
      <c r="L67" s="419"/>
      <c r="M67" s="419"/>
      <c r="N67" s="419"/>
    </row>
    <row r="68" spans="1:14" ht="11.25" customHeight="1">
      <c r="A68" s="90"/>
      <c r="B68" s="262" t="s">
        <v>13</v>
      </c>
      <c r="C68" s="262"/>
      <c r="D68" s="61"/>
      <c r="E68" s="90"/>
      <c r="F68" s="91"/>
      <c r="G68" s="91"/>
      <c r="H68" s="91"/>
      <c r="I68" s="91"/>
      <c r="J68" s="286" t="s">
        <v>292</v>
      </c>
      <c r="K68" s="286"/>
      <c r="L68" s="286"/>
      <c r="M68" s="286"/>
      <c r="N68" s="287"/>
    </row>
    <row r="69" spans="1:14" ht="11.25" customHeight="1">
      <c r="A69" s="90"/>
      <c r="B69" s="90"/>
      <c r="C69" s="90"/>
      <c r="D69" s="90"/>
      <c r="E69" s="90"/>
      <c r="F69" s="87"/>
      <c r="G69" s="87"/>
      <c r="H69" s="87"/>
      <c r="I69" s="87"/>
      <c r="J69" s="92"/>
      <c r="K69" s="92"/>
      <c r="L69" s="92"/>
      <c r="M69" s="92"/>
      <c r="N69" s="92"/>
    </row>
    <row r="70" spans="1:14" ht="11.25" customHeight="1">
      <c r="A70" s="374">
        <f>Баланс!A113</f>
        <v>44284</v>
      </c>
      <c r="B70" s="374"/>
      <c r="C70" s="93"/>
      <c r="D70" s="93"/>
      <c r="E70" s="93"/>
      <c r="F70" s="87"/>
      <c r="G70" s="87"/>
      <c r="H70" s="87"/>
      <c r="I70" s="87"/>
      <c r="J70" s="92"/>
      <c r="K70" s="92"/>
      <c r="L70" s="92"/>
      <c r="M70" s="92"/>
      <c r="N70" s="92"/>
    </row>
    <row r="71" spans="6:14" ht="17.25" customHeight="1">
      <c r="F71" s="68"/>
      <c r="G71" s="68"/>
      <c r="H71" s="68"/>
      <c r="I71" s="68"/>
      <c r="J71" s="68"/>
      <c r="K71" s="68"/>
      <c r="L71" s="68"/>
      <c r="M71" s="68"/>
      <c r="N71" s="94"/>
    </row>
    <row r="72" spans="1:14" ht="11.25" customHeight="1">
      <c r="A72" s="94"/>
      <c r="B72" s="94"/>
      <c r="C72" s="94"/>
      <c r="D72" s="94"/>
      <c r="E72" s="94"/>
      <c r="F72" s="94"/>
      <c r="G72" s="94"/>
      <c r="H72" s="94"/>
      <c r="I72" s="94"/>
      <c r="J72" s="94"/>
      <c r="K72" s="94"/>
      <c r="L72" s="94"/>
      <c r="M72" s="94"/>
      <c r="N72" s="94"/>
    </row>
    <row r="73" spans="1:14" ht="11.25" customHeight="1">
      <c r="A73" s="94"/>
      <c r="B73" s="94"/>
      <c r="C73" s="94"/>
      <c r="D73" s="94"/>
      <c r="E73" s="94"/>
      <c r="F73" s="94"/>
      <c r="G73" s="94"/>
      <c r="H73" s="94"/>
      <c r="I73" s="94"/>
      <c r="J73" s="94"/>
      <c r="K73" s="94"/>
      <c r="L73" s="94"/>
      <c r="M73" s="94"/>
      <c r="N73" s="94"/>
    </row>
    <row r="74" spans="1:14" ht="11.25" customHeight="1">
      <c r="A74" s="94"/>
      <c r="B74" s="94"/>
      <c r="C74" s="94"/>
      <c r="D74" s="94"/>
      <c r="E74" s="94"/>
      <c r="F74" s="94"/>
      <c r="G74" s="94"/>
      <c r="H74" s="94"/>
      <c r="I74" s="94"/>
      <c r="J74" s="94"/>
      <c r="K74" s="94"/>
      <c r="L74" s="94"/>
      <c r="M74" s="94"/>
      <c r="N74" s="94"/>
    </row>
    <row r="75" spans="1:14" ht="11.25" customHeight="1">
      <c r="A75" s="94"/>
      <c r="B75" s="94"/>
      <c r="C75" s="94"/>
      <c r="D75" s="94"/>
      <c r="E75" s="94"/>
      <c r="F75" s="94"/>
      <c r="G75" s="94"/>
      <c r="H75" s="94"/>
      <c r="I75" s="94"/>
      <c r="J75" s="94"/>
      <c r="K75" s="94"/>
      <c r="L75" s="94"/>
      <c r="M75" s="94"/>
      <c r="N75" s="94"/>
    </row>
    <row r="76" spans="1:14" ht="11.25" customHeight="1">
      <c r="A76" s="94"/>
      <c r="B76" s="94"/>
      <c r="C76" s="94"/>
      <c r="D76" s="94"/>
      <c r="E76" s="94"/>
      <c r="F76" s="94"/>
      <c r="G76" s="94"/>
      <c r="H76" s="94"/>
      <c r="I76" s="94"/>
      <c r="J76" s="94"/>
      <c r="K76" s="94"/>
      <c r="L76" s="94"/>
      <c r="M76" s="94"/>
      <c r="N76" s="94"/>
    </row>
    <row r="77" spans="1:14" ht="11.25" customHeight="1">
      <c r="A77" s="94"/>
      <c r="B77" s="94"/>
      <c r="C77" s="94"/>
      <c r="D77" s="94"/>
      <c r="E77" s="94"/>
      <c r="F77" s="94"/>
      <c r="G77" s="94"/>
      <c r="H77" s="94"/>
      <c r="I77" s="94"/>
      <c r="J77" s="94"/>
      <c r="K77" s="94"/>
      <c r="L77" s="94"/>
      <c r="M77" s="94"/>
      <c r="N77" s="94"/>
    </row>
    <row r="78" spans="1:14" ht="11.25" customHeight="1">
      <c r="A78" s="94"/>
      <c r="B78" s="94"/>
      <c r="C78" s="94"/>
      <c r="D78" s="94"/>
      <c r="E78" s="94"/>
      <c r="F78" s="94"/>
      <c r="G78" s="94"/>
      <c r="H78" s="94"/>
      <c r="I78" s="94"/>
      <c r="J78" s="94"/>
      <c r="K78" s="94"/>
      <c r="L78" s="94"/>
      <c r="M78" s="94"/>
      <c r="N78" s="94"/>
    </row>
    <row r="79" spans="1:14" ht="11.25" customHeight="1">
      <c r="A79" s="94"/>
      <c r="B79" s="94"/>
      <c r="C79" s="94"/>
      <c r="D79" s="94"/>
      <c r="E79" s="94"/>
      <c r="F79" s="94"/>
      <c r="G79" s="94"/>
      <c r="H79" s="94"/>
      <c r="I79" s="94"/>
      <c r="J79" s="94"/>
      <c r="K79" s="94"/>
      <c r="L79" s="94"/>
      <c r="M79" s="94"/>
      <c r="N79" s="94"/>
    </row>
  </sheetData>
  <sheetProtection formatCells="0" formatColumns="0" formatRows="0" insertColumns="0" insertRows="0" insertHyperlinks="0" deleteColumns="0" deleteRows="0" sort="0" autoFilter="0" pivotTables="0"/>
  <mergeCells count="166">
    <mergeCell ref="G30:J30"/>
    <mergeCell ref="G31:J31"/>
    <mergeCell ref="G32:J32"/>
    <mergeCell ref="G33:J33"/>
    <mergeCell ref="A33:E33"/>
    <mergeCell ref="A31:E31"/>
    <mergeCell ref="A32:E32"/>
    <mergeCell ref="G34:J34"/>
    <mergeCell ref="A46:E46"/>
    <mergeCell ref="A35:E35"/>
    <mergeCell ref="A38:E38"/>
    <mergeCell ref="A42:E42"/>
    <mergeCell ref="A44:E44"/>
    <mergeCell ref="A39:E39"/>
    <mergeCell ref="A40:E40"/>
    <mergeCell ref="A43:E43"/>
    <mergeCell ref="A45:E45"/>
    <mergeCell ref="G24:J24"/>
    <mergeCell ref="A29:E29"/>
    <mergeCell ref="A26:E26"/>
    <mergeCell ref="G28:J28"/>
    <mergeCell ref="G29:J29"/>
    <mergeCell ref="A25:E25"/>
    <mergeCell ref="G26:J26"/>
    <mergeCell ref="A56:E56"/>
    <mergeCell ref="A41:E41"/>
    <mergeCell ref="A55:E55"/>
    <mergeCell ref="A54:E54"/>
    <mergeCell ref="A47:E48"/>
    <mergeCell ref="A53:E53"/>
    <mergeCell ref="A51:E51"/>
    <mergeCell ref="A52:E52"/>
    <mergeCell ref="A50:E50"/>
    <mergeCell ref="A49:E49"/>
    <mergeCell ref="J1:N1"/>
    <mergeCell ref="A4:N4"/>
    <mergeCell ref="A36:E36"/>
    <mergeCell ref="A37:E37"/>
    <mergeCell ref="A34:E34"/>
    <mergeCell ref="A30:E30"/>
    <mergeCell ref="A20:E20"/>
    <mergeCell ref="A24:E24"/>
    <mergeCell ref="A22:E22"/>
    <mergeCell ref="G23:J23"/>
    <mergeCell ref="J64:N64"/>
    <mergeCell ref="J67:N67"/>
    <mergeCell ref="K57:N57"/>
    <mergeCell ref="A58:E58"/>
    <mergeCell ref="A57:E57"/>
    <mergeCell ref="G60:J60"/>
    <mergeCell ref="A59:E59"/>
    <mergeCell ref="A62:E62"/>
    <mergeCell ref="A61:E61"/>
    <mergeCell ref="B65:C65"/>
    <mergeCell ref="B67:C67"/>
    <mergeCell ref="B68:C68"/>
    <mergeCell ref="J68:N68"/>
    <mergeCell ref="J65:N65"/>
    <mergeCell ref="G18:J18"/>
    <mergeCell ref="G19:J19"/>
    <mergeCell ref="G27:J27"/>
    <mergeCell ref="B64:C64"/>
    <mergeCell ref="A60:E60"/>
    <mergeCell ref="G57:J57"/>
    <mergeCell ref="G58:J58"/>
    <mergeCell ref="G59:J59"/>
    <mergeCell ref="A27:E27"/>
    <mergeCell ref="G25:J25"/>
    <mergeCell ref="A5:N5"/>
    <mergeCell ref="A21:E21"/>
    <mergeCell ref="A8:C8"/>
    <mergeCell ref="E8:N8"/>
    <mergeCell ref="A9:C9"/>
    <mergeCell ref="E9:N9"/>
    <mergeCell ref="A16:E17"/>
    <mergeCell ref="K19:N19"/>
    <mergeCell ref="E11:N11"/>
    <mergeCell ref="A12:C12"/>
    <mergeCell ref="A10:C10"/>
    <mergeCell ref="E10:N10"/>
    <mergeCell ref="A14:C14"/>
    <mergeCell ref="E14:N14"/>
    <mergeCell ref="E12:N12"/>
    <mergeCell ref="A11:C11"/>
    <mergeCell ref="A13:C13"/>
    <mergeCell ref="E13:N13"/>
    <mergeCell ref="F16:F17"/>
    <mergeCell ref="A28:E28"/>
    <mergeCell ref="K20:N20"/>
    <mergeCell ref="K21:N21"/>
    <mergeCell ref="A19:E19"/>
    <mergeCell ref="A18:E18"/>
    <mergeCell ref="K18:N18"/>
    <mergeCell ref="A23:E23"/>
    <mergeCell ref="K27:N27"/>
    <mergeCell ref="G39:J39"/>
    <mergeCell ref="G42:J42"/>
    <mergeCell ref="G17:J17"/>
    <mergeCell ref="K17:N17"/>
    <mergeCell ref="G20:J20"/>
    <mergeCell ref="G40:J40"/>
    <mergeCell ref="G41:J41"/>
    <mergeCell ref="G21:J21"/>
    <mergeCell ref="G22:J22"/>
    <mergeCell ref="G35:J35"/>
    <mergeCell ref="G50:J50"/>
    <mergeCell ref="G62:J62"/>
    <mergeCell ref="G52:J52"/>
    <mergeCell ref="G53:J53"/>
    <mergeCell ref="G54:J54"/>
    <mergeCell ref="G55:J55"/>
    <mergeCell ref="G56:J56"/>
    <mergeCell ref="G51:J51"/>
    <mergeCell ref="G61:J61"/>
    <mergeCell ref="G44:J44"/>
    <mergeCell ref="G6:H6"/>
    <mergeCell ref="K62:N62"/>
    <mergeCell ref="K58:N58"/>
    <mergeCell ref="K59:N59"/>
    <mergeCell ref="K60:N60"/>
    <mergeCell ref="K61:N61"/>
    <mergeCell ref="K53:N53"/>
    <mergeCell ref="K54:N54"/>
    <mergeCell ref="G49:J49"/>
    <mergeCell ref="K45:N45"/>
    <mergeCell ref="G48:J48"/>
    <mergeCell ref="G45:J45"/>
    <mergeCell ref="G46:J46"/>
    <mergeCell ref="K46:N46"/>
    <mergeCell ref="K48:N48"/>
    <mergeCell ref="K56:N56"/>
    <mergeCell ref="K49:N49"/>
    <mergeCell ref="K50:N50"/>
    <mergeCell ref="K51:N51"/>
    <mergeCell ref="K52:N52"/>
    <mergeCell ref="K55:N55"/>
    <mergeCell ref="O16:Q18"/>
    <mergeCell ref="K30:N30"/>
    <mergeCell ref="K31:N31"/>
    <mergeCell ref="K38:N38"/>
    <mergeCell ref="K28:N28"/>
    <mergeCell ref="K36:N36"/>
    <mergeCell ref="K37:N37"/>
    <mergeCell ref="K29:N29"/>
    <mergeCell ref="K34:N34"/>
    <mergeCell ref="K35:N35"/>
    <mergeCell ref="A70:B70"/>
    <mergeCell ref="F47:F48"/>
    <mergeCell ref="K22:N22"/>
    <mergeCell ref="K23:N23"/>
    <mergeCell ref="K24:N24"/>
    <mergeCell ref="K25:N25"/>
    <mergeCell ref="K26:N26"/>
    <mergeCell ref="K41:N41"/>
    <mergeCell ref="K32:N32"/>
    <mergeCell ref="K33:N33"/>
    <mergeCell ref="H2:N2"/>
    <mergeCell ref="K44:N44"/>
    <mergeCell ref="G36:J36"/>
    <mergeCell ref="K39:N39"/>
    <mergeCell ref="K40:N40"/>
    <mergeCell ref="G37:J37"/>
    <mergeCell ref="G38:J38"/>
    <mergeCell ref="K42:N42"/>
    <mergeCell ref="K43:N43"/>
    <mergeCell ref="G43:J43"/>
  </mergeCells>
  <conditionalFormatting sqref="O57">
    <cfRule type="cellIs" priority="1" dxfId="11" operator="equal" stopIfTrue="1">
      <formula>"стр. 210 гр. 3 не равна стр. 470 гр. 3 Баланса!"</formula>
    </cfRule>
  </conditionalFormatting>
  <conditionalFormatting sqref="E9:N9">
    <cfRule type="cellIs" priority="3" dxfId="4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52:N52 G55:N56 G44:N46 G36:N37 G26:N26 G22:N23 G20:N20">
      <formula1>0</formula1>
    </dataValidation>
  </dataValidations>
  <printOptions/>
  <pageMargins left="0.5905511811023623" right="0.1968503937007874"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AA91"/>
  <sheetViews>
    <sheetView showGridLines="0" zoomScaleSheetLayoutView="100" zoomScalePageLayoutView="0" workbookViewId="0" topLeftCell="A64">
      <selection activeCell="L60" sqref="L60:L61"/>
    </sheetView>
  </sheetViews>
  <sheetFormatPr defaultColWidth="9.00390625" defaultRowHeight="12.75"/>
  <cols>
    <col min="1" max="1" width="3.25390625" style="194" customWidth="1"/>
    <col min="2" max="2" width="6.75390625" style="194" customWidth="1"/>
    <col min="3" max="3" width="8.625" style="194" customWidth="1"/>
    <col min="4" max="4" width="8.25390625" style="194" customWidth="1"/>
    <col min="5" max="5" width="5.875" style="194" customWidth="1"/>
    <col min="6" max="6" width="7.125" style="194" customWidth="1"/>
    <col min="7" max="7" width="7.25390625" style="194" customWidth="1"/>
    <col min="8" max="8" width="1.75390625" style="194" customWidth="1"/>
    <col min="9" max="9" width="8.75390625" style="194" customWidth="1"/>
    <col min="10" max="10" width="7.375" style="194" customWidth="1"/>
    <col min="11" max="11" width="8.625" style="194" customWidth="1"/>
    <col min="12" max="12" width="12.25390625" style="194" customWidth="1"/>
    <col min="13" max="13" width="7.875" style="194" customWidth="1"/>
    <col min="14" max="14" width="8.375" style="194" customWidth="1"/>
    <col min="15" max="15" width="66.25390625" style="194" customWidth="1"/>
    <col min="16" max="16" width="3.75390625" style="194" hidden="1" customWidth="1"/>
    <col min="17" max="23" width="4.75390625" style="194" hidden="1" customWidth="1"/>
    <col min="24" max="24" width="3.75390625" style="194" hidden="1" customWidth="1"/>
    <col min="25" max="16384" width="9.125" style="194" customWidth="1"/>
  </cols>
  <sheetData>
    <row r="1" spans="1:14" ht="12.75" customHeight="1">
      <c r="A1" s="193"/>
      <c r="B1" s="193"/>
      <c r="C1" s="193"/>
      <c r="D1" s="193"/>
      <c r="E1" s="193"/>
      <c r="F1" s="193"/>
      <c r="G1" s="193"/>
      <c r="H1" s="193"/>
      <c r="I1" s="515"/>
      <c r="J1" s="515"/>
      <c r="K1" s="193"/>
      <c r="L1" s="514" t="s">
        <v>42</v>
      </c>
      <c r="M1" s="514"/>
      <c r="N1" s="514"/>
    </row>
    <row r="2" spans="1:14" ht="28.5" customHeight="1">
      <c r="A2" s="193"/>
      <c r="B2" s="193"/>
      <c r="C2" s="193"/>
      <c r="D2" s="193"/>
      <c r="E2" s="193"/>
      <c r="F2" s="193"/>
      <c r="G2" s="193"/>
      <c r="H2" s="193"/>
      <c r="I2" s="193"/>
      <c r="J2" s="193"/>
      <c r="K2" s="514" t="s">
        <v>233</v>
      </c>
      <c r="L2" s="514"/>
      <c r="M2" s="514"/>
      <c r="N2" s="514"/>
    </row>
    <row r="3" spans="1:14" ht="19.5" customHeight="1">
      <c r="A3" s="193"/>
      <c r="B3" s="193"/>
      <c r="C3" s="193"/>
      <c r="D3" s="193"/>
      <c r="E3" s="193"/>
      <c r="F3" s="193"/>
      <c r="G3" s="193"/>
      <c r="H3" s="193"/>
      <c r="I3" s="193"/>
      <c r="J3" s="193"/>
      <c r="K3" s="514" t="s">
        <v>232</v>
      </c>
      <c r="L3" s="514"/>
      <c r="M3" s="514"/>
      <c r="N3" s="514"/>
    </row>
    <row r="4" spans="1:14" ht="12.75" customHeight="1">
      <c r="A4" s="517" t="s">
        <v>16</v>
      </c>
      <c r="B4" s="517"/>
      <c r="C4" s="517"/>
      <c r="D4" s="517"/>
      <c r="E4" s="517"/>
      <c r="F4" s="517"/>
      <c r="G4" s="517"/>
      <c r="H4" s="517"/>
      <c r="I4" s="517"/>
      <c r="J4" s="517"/>
      <c r="K4" s="517"/>
      <c r="L4" s="517"/>
      <c r="M4" s="517"/>
      <c r="N4" s="517"/>
    </row>
    <row r="5" spans="1:14" ht="12.75" customHeight="1">
      <c r="A5" s="517" t="s">
        <v>217</v>
      </c>
      <c r="B5" s="517"/>
      <c r="C5" s="517"/>
      <c r="D5" s="517"/>
      <c r="E5" s="517"/>
      <c r="F5" s="517"/>
      <c r="G5" s="517"/>
      <c r="H5" s="517"/>
      <c r="I5" s="517"/>
      <c r="J5" s="517"/>
      <c r="K5" s="517"/>
      <c r="L5" s="517"/>
      <c r="M5" s="517"/>
      <c r="N5" s="517"/>
    </row>
    <row r="6" spans="1:14" ht="15" customHeight="1">
      <c r="A6" s="193"/>
      <c r="B6" s="193"/>
      <c r="C6" s="193"/>
      <c r="D6" s="193"/>
      <c r="E6" s="193"/>
      <c r="F6" s="195" t="s">
        <v>366</v>
      </c>
      <c r="G6" s="196" t="s">
        <v>166</v>
      </c>
      <c r="H6" s="197" t="s">
        <v>159</v>
      </c>
      <c r="I6" s="197" t="str">
        <f>Баланс!Q6</f>
        <v>декабрь</v>
      </c>
      <c r="J6" s="516">
        <f>Баланс!K5</f>
        <v>44196</v>
      </c>
      <c r="K6" s="516"/>
      <c r="L6" s="193"/>
      <c r="M6" s="193"/>
      <c r="N6" s="193"/>
    </row>
    <row r="7" spans="1:14" s="200" customFormat="1" ht="11.25" customHeight="1">
      <c r="A7" s="198"/>
      <c r="B7" s="198"/>
      <c r="C7" s="198"/>
      <c r="D7" s="198"/>
      <c r="E7" s="198"/>
      <c r="F7" s="198"/>
      <c r="G7" s="198"/>
      <c r="H7" s="198"/>
      <c r="I7" s="198"/>
      <c r="J7" s="198"/>
      <c r="K7" s="199"/>
      <c r="L7" s="198"/>
      <c r="M7" s="198"/>
      <c r="N7" s="198"/>
    </row>
    <row r="8" spans="1:14" ht="12.75" customHeight="1">
      <c r="A8" s="499" t="s">
        <v>26</v>
      </c>
      <c r="B8" s="500"/>
      <c r="C8" s="500"/>
      <c r="D8" s="501"/>
      <c r="E8" s="510" t="str">
        <f>Баланс!D21</f>
        <v>ОАО "АГАТ-стройсервис"</v>
      </c>
      <c r="F8" s="511"/>
      <c r="G8" s="511"/>
      <c r="H8" s="511"/>
      <c r="I8" s="511"/>
      <c r="J8" s="511"/>
      <c r="K8" s="511"/>
      <c r="L8" s="511"/>
      <c r="M8" s="511"/>
      <c r="N8" s="512"/>
    </row>
    <row r="9" spans="1:14" ht="12.75" customHeight="1">
      <c r="A9" s="499" t="s">
        <v>17</v>
      </c>
      <c r="B9" s="500"/>
      <c r="C9" s="500"/>
      <c r="D9" s="501"/>
      <c r="E9" s="525">
        <f>Баланс!D22</f>
        <v>500057113</v>
      </c>
      <c r="F9" s="526"/>
      <c r="G9" s="526"/>
      <c r="H9" s="526"/>
      <c r="I9" s="526"/>
      <c r="J9" s="526"/>
      <c r="K9" s="526"/>
      <c r="L9" s="526"/>
      <c r="M9" s="526"/>
      <c r="N9" s="527"/>
    </row>
    <row r="10" spans="1:15" ht="12.75" customHeight="1">
      <c r="A10" s="499" t="s">
        <v>245</v>
      </c>
      <c r="B10" s="500"/>
      <c r="C10" s="500"/>
      <c r="D10" s="501"/>
      <c r="E10" s="510" t="str">
        <f>Баланс!D23</f>
        <v>Общее строительство зданий</v>
      </c>
      <c r="F10" s="511"/>
      <c r="G10" s="511"/>
      <c r="H10" s="511"/>
      <c r="I10" s="511"/>
      <c r="J10" s="511"/>
      <c r="K10" s="511"/>
      <c r="L10" s="511"/>
      <c r="M10" s="511"/>
      <c r="N10" s="512"/>
      <c r="O10" s="520"/>
    </row>
    <row r="11" spans="1:15" ht="12.75" customHeight="1">
      <c r="A11" s="499" t="s">
        <v>18</v>
      </c>
      <c r="B11" s="500"/>
      <c r="C11" s="500"/>
      <c r="D11" s="501"/>
      <c r="E11" s="510" t="str">
        <f>Баланс!D24</f>
        <v>Открытое акционерное общество</v>
      </c>
      <c r="F11" s="511"/>
      <c r="G11" s="511"/>
      <c r="H11" s="511"/>
      <c r="I11" s="511"/>
      <c r="J11" s="511"/>
      <c r="K11" s="511"/>
      <c r="L11" s="511"/>
      <c r="M11" s="511"/>
      <c r="N11" s="512"/>
      <c r="O11" s="521"/>
    </row>
    <row r="12" spans="1:15" ht="12.75" customHeight="1">
      <c r="A12" s="499" t="s">
        <v>19</v>
      </c>
      <c r="B12" s="500"/>
      <c r="C12" s="500"/>
      <c r="D12" s="501"/>
      <c r="E12" s="510" t="str">
        <f>Баланс!D25</f>
        <v>собрание акционеров</v>
      </c>
      <c r="F12" s="511"/>
      <c r="G12" s="511"/>
      <c r="H12" s="511"/>
      <c r="I12" s="511"/>
      <c r="J12" s="511"/>
      <c r="K12" s="511"/>
      <c r="L12" s="511"/>
      <c r="M12" s="511"/>
      <c r="N12" s="512"/>
      <c r="O12" s="521"/>
    </row>
    <row r="13" spans="1:15" ht="12.75" customHeight="1">
      <c r="A13" s="499" t="s">
        <v>20</v>
      </c>
      <c r="B13" s="500"/>
      <c r="C13" s="500"/>
      <c r="D13" s="501"/>
      <c r="E13" s="510" t="str">
        <f>Баланс!D26</f>
        <v>тыс.руб.</v>
      </c>
      <c r="F13" s="511"/>
      <c r="G13" s="511"/>
      <c r="H13" s="511"/>
      <c r="I13" s="511"/>
      <c r="J13" s="511"/>
      <c r="K13" s="511"/>
      <c r="L13" s="511"/>
      <c r="M13" s="511"/>
      <c r="N13" s="512"/>
      <c r="O13" s="521"/>
    </row>
    <row r="14" spans="1:15" ht="12.75" customHeight="1">
      <c r="A14" s="499" t="s">
        <v>27</v>
      </c>
      <c r="B14" s="500"/>
      <c r="C14" s="500"/>
      <c r="D14" s="501"/>
      <c r="E14" s="510" t="str">
        <f>Баланс!D27</f>
        <v>231103, г.Ошмяны, ул. Советская д.173</v>
      </c>
      <c r="F14" s="511"/>
      <c r="G14" s="511"/>
      <c r="H14" s="511"/>
      <c r="I14" s="511"/>
      <c r="J14" s="511"/>
      <c r="K14" s="511"/>
      <c r="L14" s="511"/>
      <c r="M14" s="511"/>
      <c r="N14" s="512"/>
      <c r="O14" s="521"/>
    </row>
    <row r="15" spans="1:15" ht="9.75" customHeight="1">
      <c r="A15" s="513"/>
      <c r="B15" s="513"/>
      <c r="C15" s="513"/>
      <c r="D15" s="513"/>
      <c r="E15" s="513"/>
      <c r="F15" s="513"/>
      <c r="G15" s="513"/>
      <c r="H15" s="513"/>
      <c r="I15" s="513"/>
      <c r="J15" s="513"/>
      <c r="K15" s="193"/>
      <c r="L15" s="193"/>
      <c r="M15" s="193"/>
      <c r="N15" s="193"/>
      <c r="O15" s="521"/>
    </row>
    <row r="16" spans="1:15" ht="69" customHeight="1">
      <c r="A16" s="450" t="s">
        <v>44</v>
      </c>
      <c r="B16" s="481"/>
      <c r="C16" s="481"/>
      <c r="D16" s="451"/>
      <c r="E16" s="201" t="s">
        <v>449</v>
      </c>
      <c r="F16" s="201" t="s">
        <v>374</v>
      </c>
      <c r="G16" s="450" t="s">
        <v>370</v>
      </c>
      <c r="H16" s="451"/>
      <c r="I16" s="201" t="s">
        <v>371</v>
      </c>
      <c r="J16" s="201" t="s">
        <v>375</v>
      </c>
      <c r="K16" s="201" t="s">
        <v>372</v>
      </c>
      <c r="L16" s="201" t="s">
        <v>373</v>
      </c>
      <c r="M16" s="202" t="s">
        <v>12</v>
      </c>
      <c r="N16" s="203" t="s">
        <v>314</v>
      </c>
      <c r="O16" s="204" t="s">
        <v>182</v>
      </c>
    </row>
    <row r="17" spans="1:18" s="209" customFormat="1" ht="11.25" customHeight="1">
      <c r="A17" s="482">
        <v>1</v>
      </c>
      <c r="B17" s="483"/>
      <c r="C17" s="483"/>
      <c r="D17" s="484"/>
      <c r="E17" s="205">
        <v>2</v>
      </c>
      <c r="F17" s="206">
        <v>3</v>
      </c>
      <c r="G17" s="482">
        <v>4</v>
      </c>
      <c r="H17" s="484"/>
      <c r="I17" s="206">
        <v>5</v>
      </c>
      <c r="J17" s="206">
        <v>6</v>
      </c>
      <c r="K17" s="207">
        <v>7</v>
      </c>
      <c r="L17" s="207" t="s">
        <v>158</v>
      </c>
      <c r="M17" s="207">
        <v>9</v>
      </c>
      <c r="N17" s="207">
        <v>10</v>
      </c>
      <c r="O17" s="522" t="s">
        <v>203</v>
      </c>
      <c r="P17" s="208"/>
      <c r="Q17" s="208"/>
      <c r="R17" s="208"/>
    </row>
    <row r="18" spans="1:19" ht="24.75" customHeight="1">
      <c r="A18" s="497" t="s">
        <v>180</v>
      </c>
      <c r="B18" s="498"/>
      <c r="C18" s="466">
        <f>DATE(YEAR(Баланс!G33),MONTH(0),DAY(0))</f>
        <v>43465</v>
      </c>
      <c r="D18" s="467"/>
      <c r="E18" s="210" t="s">
        <v>33</v>
      </c>
      <c r="F18" s="211">
        <v>2</v>
      </c>
      <c r="G18" s="528">
        <v>0</v>
      </c>
      <c r="H18" s="529"/>
      <c r="I18" s="212">
        <v>0</v>
      </c>
      <c r="J18" s="211">
        <v>0</v>
      </c>
      <c r="K18" s="211">
        <v>181</v>
      </c>
      <c r="L18" s="211">
        <v>-14</v>
      </c>
      <c r="M18" s="211">
        <v>0</v>
      </c>
      <c r="N18" s="213">
        <f>F18-G18-I18+J18+K18+L18+M18</f>
        <v>169</v>
      </c>
      <c r="O18" s="524"/>
      <c r="P18" s="208"/>
      <c r="Q18" s="208"/>
      <c r="R18" s="208"/>
      <c r="S18" s="214"/>
    </row>
    <row r="19" spans="1:19" ht="30" customHeight="1">
      <c r="A19" s="433" t="s">
        <v>315</v>
      </c>
      <c r="B19" s="464"/>
      <c r="C19" s="464"/>
      <c r="D19" s="465"/>
      <c r="E19" s="215" t="s">
        <v>34</v>
      </c>
      <c r="F19" s="211">
        <v>0</v>
      </c>
      <c r="G19" s="436">
        <v>0</v>
      </c>
      <c r="H19" s="437"/>
      <c r="I19" s="211">
        <v>0</v>
      </c>
      <c r="J19" s="211">
        <v>0</v>
      </c>
      <c r="K19" s="211">
        <v>0</v>
      </c>
      <c r="L19" s="211">
        <v>0</v>
      </c>
      <c r="M19" s="211">
        <v>0</v>
      </c>
      <c r="N19" s="213">
        <f>SUM(F19:M19)</f>
        <v>0</v>
      </c>
      <c r="O19" s="522" t="s">
        <v>204</v>
      </c>
      <c r="P19" s="208"/>
      <c r="Q19" s="208"/>
      <c r="R19" s="208"/>
      <c r="S19" s="214"/>
    </row>
    <row r="20" spans="1:19" ht="31.5" customHeight="1">
      <c r="A20" s="485" t="s">
        <v>316</v>
      </c>
      <c r="B20" s="486"/>
      <c r="C20" s="486"/>
      <c r="D20" s="487"/>
      <c r="E20" s="215" t="s">
        <v>35</v>
      </c>
      <c r="F20" s="211">
        <v>0</v>
      </c>
      <c r="G20" s="436">
        <v>0</v>
      </c>
      <c r="H20" s="437"/>
      <c r="I20" s="211">
        <v>0</v>
      </c>
      <c r="J20" s="211">
        <v>0</v>
      </c>
      <c r="K20" s="211">
        <v>0</v>
      </c>
      <c r="L20" s="211">
        <v>0</v>
      </c>
      <c r="M20" s="211">
        <v>0</v>
      </c>
      <c r="N20" s="213">
        <f>SUM(F20:M20)</f>
        <v>0</v>
      </c>
      <c r="O20" s="524"/>
      <c r="P20" s="208"/>
      <c r="Q20" s="208"/>
      <c r="R20" s="208"/>
      <c r="S20" s="214"/>
    </row>
    <row r="21" spans="1:16" ht="51" customHeight="1">
      <c r="A21" s="433" t="s">
        <v>155</v>
      </c>
      <c r="B21" s="434"/>
      <c r="C21" s="434"/>
      <c r="D21" s="435"/>
      <c r="E21" s="215" t="s">
        <v>384</v>
      </c>
      <c r="F21" s="211">
        <v>0</v>
      </c>
      <c r="G21" s="436">
        <v>0</v>
      </c>
      <c r="H21" s="437"/>
      <c r="I21" s="211">
        <v>0</v>
      </c>
      <c r="J21" s="211">
        <v>0</v>
      </c>
      <c r="K21" s="211">
        <v>0</v>
      </c>
      <c r="L21" s="211">
        <v>0</v>
      </c>
      <c r="M21" s="211">
        <v>0</v>
      </c>
      <c r="N21" s="217">
        <f>SUM(F21:M21)</f>
        <v>0</v>
      </c>
      <c r="O21" s="218">
        <f>IF(O23&gt;0,"ВНИМАНИЕ!","")</f>
      </c>
      <c r="P21" s="208"/>
    </row>
    <row r="22" spans="1:19" ht="15" customHeight="1">
      <c r="A22" s="488" t="s">
        <v>181</v>
      </c>
      <c r="B22" s="486"/>
      <c r="C22" s="486"/>
      <c r="D22" s="487"/>
      <c r="E22" s="462" t="s">
        <v>36</v>
      </c>
      <c r="F22" s="438">
        <f>F18+F19+F20+F21</f>
        <v>2</v>
      </c>
      <c r="G22" s="502">
        <f>G19+G20-G18+G21</f>
        <v>0</v>
      </c>
      <c r="H22" s="503"/>
      <c r="I22" s="438">
        <f>I19+I20-I18+I21</f>
        <v>0</v>
      </c>
      <c r="J22" s="438">
        <f>J18+J19+J20+J21</f>
        <v>0</v>
      </c>
      <c r="K22" s="438">
        <f>K18+K19+K20+K21</f>
        <v>181</v>
      </c>
      <c r="L22" s="438">
        <f>L18+L19+L20+L21</f>
        <v>-14</v>
      </c>
      <c r="M22" s="438">
        <f>M18+M19+M20+M21</f>
        <v>0</v>
      </c>
      <c r="N22" s="438">
        <f>N18+N19+N20</f>
        <v>169</v>
      </c>
      <c r="O22" s="220"/>
      <c r="P22" s="214"/>
      <c r="Q22" s="214"/>
      <c r="R22" s="214"/>
      <c r="S22" s="214"/>
    </row>
    <row r="23" spans="1:19" ht="15" customHeight="1">
      <c r="A23" s="492">
        <f>DATE(YEAR(Баланс!G33),MONTH(0),DAY(0))</f>
        <v>43465</v>
      </c>
      <c r="B23" s="493"/>
      <c r="C23" s="493"/>
      <c r="D23" s="494"/>
      <c r="E23" s="463"/>
      <c r="F23" s="439"/>
      <c r="G23" s="454"/>
      <c r="H23" s="455"/>
      <c r="I23" s="439"/>
      <c r="J23" s="439"/>
      <c r="K23" s="439"/>
      <c r="L23" s="439"/>
      <c r="M23" s="439"/>
      <c r="N23" s="439"/>
      <c r="O23" s="220"/>
      <c r="P23" s="214"/>
      <c r="Q23" s="214"/>
      <c r="R23" s="214"/>
      <c r="S23" s="214"/>
    </row>
    <row r="24" spans="1:14" ht="15" customHeight="1">
      <c r="A24" s="222" t="s">
        <v>376</v>
      </c>
      <c r="B24" s="495" t="str">
        <f>CONCATENATE(G6," ","-"," ",I6," ",YEAR(J6)-1," года")</f>
        <v>январь - декабрь 2019 года</v>
      </c>
      <c r="C24" s="495"/>
      <c r="D24" s="496"/>
      <c r="E24" s="462" t="s">
        <v>37</v>
      </c>
      <c r="F24" s="508">
        <f>SUM(F26:F35)</f>
        <v>0</v>
      </c>
      <c r="G24" s="504">
        <f>SUM(G26:H35)</f>
        <v>0</v>
      </c>
      <c r="H24" s="505"/>
      <c r="I24" s="508">
        <f aca="true" t="shared" si="0" ref="I24:N24">SUM(I26:I35)</f>
        <v>0</v>
      </c>
      <c r="J24" s="508">
        <f t="shared" si="0"/>
        <v>0</v>
      </c>
      <c r="K24" s="508">
        <f t="shared" si="0"/>
        <v>8</v>
      </c>
      <c r="L24" s="508">
        <f t="shared" si="0"/>
        <v>0</v>
      </c>
      <c r="M24" s="508">
        <f t="shared" si="0"/>
        <v>0</v>
      </c>
      <c r="N24" s="508">
        <f t="shared" si="0"/>
        <v>8</v>
      </c>
    </row>
    <row r="25" spans="1:14" ht="25.5" customHeight="1">
      <c r="A25" s="489" t="s">
        <v>377</v>
      </c>
      <c r="B25" s="490"/>
      <c r="C25" s="490"/>
      <c r="D25" s="491"/>
      <c r="E25" s="463"/>
      <c r="F25" s="509"/>
      <c r="G25" s="506"/>
      <c r="H25" s="507"/>
      <c r="I25" s="509"/>
      <c r="J25" s="509"/>
      <c r="K25" s="509"/>
      <c r="L25" s="509"/>
      <c r="M25" s="509"/>
      <c r="N25" s="509"/>
    </row>
    <row r="26" spans="1:14" ht="15" customHeight="1">
      <c r="A26" s="474" t="s">
        <v>450</v>
      </c>
      <c r="B26" s="475"/>
      <c r="C26" s="475"/>
      <c r="D26" s="476"/>
      <c r="E26" s="215"/>
      <c r="F26" s="444">
        <v>0</v>
      </c>
      <c r="G26" s="446">
        <v>0</v>
      </c>
      <c r="H26" s="447"/>
      <c r="I26" s="444">
        <v>0</v>
      </c>
      <c r="J26" s="444">
        <v>0</v>
      </c>
      <c r="K26" s="444">
        <v>0</v>
      </c>
      <c r="L26" s="444">
        <v>0</v>
      </c>
      <c r="M26" s="444">
        <v>0</v>
      </c>
      <c r="N26" s="508">
        <f>SUM(F26:M27)</f>
        <v>0</v>
      </c>
    </row>
    <row r="27" spans="1:15" ht="14.25" customHeight="1">
      <c r="A27" s="468" t="s">
        <v>338</v>
      </c>
      <c r="B27" s="469"/>
      <c r="C27" s="469"/>
      <c r="D27" s="470"/>
      <c r="E27" s="223" t="s">
        <v>45</v>
      </c>
      <c r="F27" s="445"/>
      <c r="G27" s="448"/>
      <c r="H27" s="449"/>
      <c r="I27" s="445"/>
      <c r="J27" s="445"/>
      <c r="K27" s="445"/>
      <c r="L27" s="445"/>
      <c r="M27" s="445"/>
      <c r="N27" s="509"/>
      <c r="O27" s="224">
        <f>IF(O28&gt;0,"ВНИМАНИЕ!","")</f>
      </c>
    </row>
    <row r="28" spans="1:15" ht="25.5" customHeight="1">
      <c r="A28" s="471" t="s">
        <v>317</v>
      </c>
      <c r="B28" s="472"/>
      <c r="C28" s="472"/>
      <c r="D28" s="473"/>
      <c r="E28" s="215" t="s">
        <v>46</v>
      </c>
      <c r="F28" s="211">
        <v>0</v>
      </c>
      <c r="G28" s="436">
        <v>0</v>
      </c>
      <c r="H28" s="437"/>
      <c r="I28" s="211">
        <v>0</v>
      </c>
      <c r="J28" s="211">
        <v>0</v>
      </c>
      <c r="K28" s="211">
        <v>8</v>
      </c>
      <c r="L28" s="211">
        <v>0</v>
      </c>
      <c r="M28" s="211">
        <v>0</v>
      </c>
      <c r="N28" s="217">
        <f aca="true" t="shared" si="1" ref="N28:N35">SUM(F28:M28)</f>
        <v>8</v>
      </c>
      <c r="O28" s="225">
        <f>IF(ABS($K$28)-ABS($K$39)=ABS('Прил.2'!$K$58),0,"разность стр. 052 гр. 7 и стр. 062 гр. 7 не равна стр. 220 гр.4 Приложения 2!")</f>
        <v>0</v>
      </c>
    </row>
    <row r="29" spans="1:15" ht="37.5" customHeight="1">
      <c r="A29" s="471" t="s">
        <v>318</v>
      </c>
      <c r="B29" s="472"/>
      <c r="C29" s="472"/>
      <c r="D29" s="473"/>
      <c r="E29" s="215" t="s">
        <v>47</v>
      </c>
      <c r="F29" s="211">
        <v>0</v>
      </c>
      <c r="G29" s="436">
        <v>0</v>
      </c>
      <c r="H29" s="437"/>
      <c r="I29" s="211">
        <v>0</v>
      </c>
      <c r="J29" s="211">
        <v>0</v>
      </c>
      <c r="K29" s="211">
        <v>0</v>
      </c>
      <c r="L29" s="211">
        <v>0</v>
      </c>
      <c r="M29" s="211">
        <v>0</v>
      </c>
      <c r="N29" s="217">
        <f t="shared" si="1"/>
        <v>0</v>
      </c>
      <c r="O29" s="225"/>
    </row>
    <row r="30" spans="1:15" ht="15" customHeight="1">
      <c r="A30" s="471" t="s">
        <v>378</v>
      </c>
      <c r="B30" s="472"/>
      <c r="C30" s="472"/>
      <c r="D30" s="473"/>
      <c r="E30" s="215" t="s">
        <v>48</v>
      </c>
      <c r="F30" s="211">
        <v>0</v>
      </c>
      <c r="G30" s="436">
        <v>0</v>
      </c>
      <c r="H30" s="437"/>
      <c r="I30" s="211">
        <v>0</v>
      </c>
      <c r="J30" s="211">
        <v>0</v>
      </c>
      <c r="K30" s="211">
        <v>0</v>
      </c>
      <c r="L30" s="211">
        <v>0</v>
      </c>
      <c r="M30" s="211">
        <v>0</v>
      </c>
      <c r="N30" s="217">
        <f t="shared" si="1"/>
        <v>0</v>
      </c>
      <c r="O30" s="522" t="s">
        <v>205</v>
      </c>
    </row>
    <row r="31" spans="1:15" ht="27" customHeight="1">
      <c r="A31" s="471" t="s">
        <v>319</v>
      </c>
      <c r="B31" s="472"/>
      <c r="C31" s="472"/>
      <c r="D31" s="473"/>
      <c r="E31" s="215" t="s">
        <v>49</v>
      </c>
      <c r="F31" s="211">
        <v>0</v>
      </c>
      <c r="G31" s="436">
        <v>0</v>
      </c>
      <c r="H31" s="437"/>
      <c r="I31" s="211">
        <v>0</v>
      </c>
      <c r="J31" s="211">
        <v>0</v>
      </c>
      <c r="K31" s="211">
        <v>0</v>
      </c>
      <c r="L31" s="211">
        <v>0</v>
      </c>
      <c r="M31" s="211">
        <v>0</v>
      </c>
      <c r="N31" s="217">
        <f t="shared" si="1"/>
        <v>0</v>
      </c>
      <c r="O31" s="523"/>
    </row>
    <row r="32" spans="1:15" ht="38.25" customHeight="1">
      <c r="A32" s="471" t="s">
        <v>320</v>
      </c>
      <c r="B32" s="472"/>
      <c r="C32" s="472"/>
      <c r="D32" s="473"/>
      <c r="E32" s="215" t="s">
        <v>50</v>
      </c>
      <c r="F32" s="211">
        <v>0</v>
      </c>
      <c r="G32" s="436">
        <v>0</v>
      </c>
      <c r="H32" s="437"/>
      <c r="I32" s="211">
        <v>0</v>
      </c>
      <c r="J32" s="211">
        <v>0</v>
      </c>
      <c r="K32" s="211">
        <v>0</v>
      </c>
      <c r="L32" s="211">
        <v>0</v>
      </c>
      <c r="M32" s="211">
        <v>0</v>
      </c>
      <c r="N32" s="217">
        <f t="shared" si="1"/>
        <v>0</v>
      </c>
      <c r="O32" s="523"/>
    </row>
    <row r="33" spans="1:15" ht="12.75" customHeight="1">
      <c r="A33" s="471" t="s">
        <v>321</v>
      </c>
      <c r="B33" s="472"/>
      <c r="C33" s="472"/>
      <c r="D33" s="473"/>
      <c r="E33" s="215" t="s">
        <v>51</v>
      </c>
      <c r="F33" s="211">
        <v>0</v>
      </c>
      <c r="G33" s="436">
        <v>0</v>
      </c>
      <c r="H33" s="437"/>
      <c r="I33" s="211">
        <v>0</v>
      </c>
      <c r="J33" s="211">
        <v>0</v>
      </c>
      <c r="K33" s="211">
        <v>0</v>
      </c>
      <c r="L33" s="211">
        <v>0</v>
      </c>
      <c r="M33" s="211">
        <v>0</v>
      </c>
      <c r="N33" s="217">
        <f t="shared" si="1"/>
        <v>0</v>
      </c>
      <c r="O33" s="523"/>
    </row>
    <row r="34" spans="1:15" ht="12.75" customHeight="1">
      <c r="A34" s="471"/>
      <c r="B34" s="472"/>
      <c r="C34" s="472"/>
      <c r="D34" s="473"/>
      <c r="E34" s="215" t="s">
        <v>322</v>
      </c>
      <c r="F34" s="211">
        <v>0</v>
      </c>
      <c r="G34" s="436">
        <v>0</v>
      </c>
      <c r="H34" s="437"/>
      <c r="I34" s="211">
        <v>0</v>
      </c>
      <c r="J34" s="211">
        <v>0</v>
      </c>
      <c r="K34" s="211">
        <v>0</v>
      </c>
      <c r="L34" s="211">
        <v>0</v>
      </c>
      <c r="M34" s="211">
        <v>0</v>
      </c>
      <c r="N34" s="217">
        <f t="shared" si="1"/>
        <v>0</v>
      </c>
      <c r="O34" s="523"/>
    </row>
    <row r="35" spans="1:15" ht="12.75" customHeight="1">
      <c r="A35" s="471"/>
      <c r="B35" s="472"/>
      <c r="C35" s="472"/>
      <c r="D35" s="473"/>
      <c r="E35" s="215" t="s">
        <v>323</v>
      </c>
      <c r="F35" s="211">
        <v>0</v>
      </c>
      <c r="G35" s="436">
        <v>0</v>
      </c>
      <c r="H35" s="437"/>
      <c r="I35" s="211">
        <v>0</v>
      </c>
      <c r="J35" s="211">
        <v>0</v>
      </c>
      <c r="K35" s="211">
        <v>0</v>
      </c>
      <c r="L35" s="211">
        <v>0</v>
      </c>
      <c r="M35" s="211">
        <v>0</v>
      </c>
      <c r="N35" s="217">
        <f t="shared" si="1"/>
        <v>0</v>
      </c>
      <c r="O35" s="523"/>
    </row>
    <row r="36" spans="1:14" ht="25.5" customHeight="1">
      <c r="A36" s="433" t="s">
        <v>324</v>
      </c>
      <c r="B36" s="464"/>
      <c r="C36" s="464"/>
      <c r="D36" s="465"/>
      <c r="E36" s="215" t="s">
        <v>38</v>
      </c>
      <c r="F36" s="217">
        <f>SUM(F37:F42,F45:F48)</f>
        <v>0</v>
      </c>
      <c r="G36" s="442">
        <f>SUM(G37:H42,G45:H48)</f>
        <v>0</v>
      </c>
      <c r="H36" s="443"/>
      <c r="I36" s="217">
        <f aca="true" t="shared" si="2" ref="I36:N36">SUM(I37:I42,I45:I48)</f>
        <v>0</v>
      </c>
      <c r="J36" s="217">
        <f t="shared" si="2"/>
        <v>0</v>
      </c>
      <c r="K36" s="217">
        <f t="shared" si="2"/>
        <v>0</v>
      </c>
      <c r="L36" s="217">
        <f t="shared" si="2"/>
        <v>0</v>
      </c>
      <c r="M36" s="217">
        <f t="shared" si="2"/>
        <v>0</v>
      </c>
      <c r="N36" s="217">
        <f t="shared" si="2"/>
        <v>0</v>
      </c>
    </row>
    <row r="37" spans="1:15" ht="12.75" customHeight="1">
      <c r="A37" s="474" t="s">
        <v>450</v>
      </c>
      <c r="B37" s="475"/>
      <c r="C37" s="475"/>
      <c r="D37" s="476"/>
      <c r="E37" s="215"/>
      <c r="F37" s="444">
        <v>0</v>
      </c>
      <c r="G37" s="446">
        <v>0</v>
      </c>
      <c r="H37" s="447"/>
      <c r="I37" s="444">
        <v>0</v>
      </c>
      <c r="J37" s="444">
        <v>0</v>
      </c>
      <c r="K37" s="444">
        <v>0</v>
      </c>
      <c r="L37" s="444">
        <v>0</v>
      </c>
      <c r="M37" s="444">
        <v>0</v>
      </c>
      <c r="N37" s="508">
        <f>SUM(F37:M38)</f>
        <v>0</v>
      </c>
      <c r="O37" s="522" t="s">
        <v>206</v>
      </c>
    </row>
    <row r="38" spans="1:15" ht="12.75" customHeight="1">
      <c r="A38" s="468" t="s">
        <v>325</v>
      </c>
      <c r="B38" s="469"/>
      <c r="C38" s="469"/>
      <c r="D38" s="470"/>
      <c r="E38" s="223" t="s">
        <v>52</v>
      </c>
      <c r="F38" s="445"/>
      <c r="G38" s="448"/>
      <c r="H38" s="449"/>
      <c r="I38" s="445"/>
      <c r="J38" s="445"/>
      <c r="K38" s="445"/>
      <c r="L38" s="445"/>
      <c r="M38" s="445"/>
      <c r="N38" s="509"/>
      <c r="O38" s="523"/>
    </row>
    <row r="39" spans="1:15" ht="25.5" customHeight="1">
      <c r="A39" s="471" t="s">
        <v>317</v>
      </c>
      <c r="B39" s="472"/>
      <c r="C39" s="472"/>
      <c r="D39" s="473"/>
      <c r="E39" s="215" t="s">
        <v>53</v>
      </c>
      <c r="F39" s="211">
        <v>0</v>
      </c>
      <c r="G39" s="436">
        <v>0</v>
      </c>
      <c r="H39" s="437"/>
      <c r="I39" s="211">
        <v>0</v>
      </c>
      <c r="J39" s="211">
        <v>0</v>
      </c>
      <c r="K39" s="211">
        <v>0</v>
      </c>
      <c r="L39" s="211">
        <v>0</v>
      </c>
      <c r="M39" s="211">
        <v>0</v>
      </c>
      <c r="N39" s="217">
        <f aca="true" t="shared" si="3" ref="N39:N54">SUM(F39:M39)</f>
        <v>0</v>
      </c>
      <c r="O39" s="523"/>
    </row>
    <row r="40" spans="1:15" ht="38.25" customHeight="1">
      <c r="A40" s="471" t="s">
        <v>326</v>
      </c>
      <c r="B40" s="472"/>
      <c r="C40" s="472"/>
      <c r="D40" s="473"/>
      <c r="E40" s="215" t="s">
        <v>54</v>
      </c>
      <c r="F40" s="211">
        <v>0</v>
      </c>
      <c r="G40" s="436">
        <v>0</v>
      </c>
      <c r="H40" s="437"/>
      <c r="I40" s="211">
        <v>0</v>
      </c>
      <c r="J40" s="211">
        <v>0</v>
      </c>
      <c r="K40" s="211">
        <v>0</v>
      </c>
      <c r="L40" s="211">
        <v>0</v>
      </c>
      <c r="M40" s="211">
        <v>0</v>
      </c>
      <c r="N40" s="217">
        <f t="shared" si="3"/>
        <v>0</v>
      </c>
      <c r="O40" s="523"/>
    </row>
    <row r="41" spans="1:15" ht="26.25" customHeight="1">
      <c r="A41" s="471" t="s">
        <v>327</v>
      </c>
      <c r="B41" s="472"/>
      <c r="C41" s="472"/>
      <c r="D41" s="473"/>
      <c r="E41" s="215" t="s">
        <v>55</v>
      </c>
      <c r="F41" s="211">
        <v>0</v>
      </c>
      <c r="G41" s="436">
        <v>0</v>
      </c>
      <c r="H41" s="437"/>
      <c r="I41" s="211">
        <v>0</v>
      </c>
      <c r="J41" s="211">
        <v>0</v>
      </c>
      <c r="K41" s="211">
        <v>0</v>
      </c>
      <c r="L41" s="211">
        <v>0</v>
      </c>
      <c r="M41" s="211">
        <v>0</v>
      </c>
      <c r="N41" s="217">
        <f t="shared" si="3"/>
        <v>0</v>
      </c>
      <c r="O41" s="523"/>
    </row>
    <row r="42" spans="1:15" ht="26.25" customHeight="1">
      <c r="A42" s="471" t="s">
        <v>328</v>
      </c>
      <c r="B42" s="472"/>
      <c r="C42" s="472"/>
      <c r="D42" s="473"/>
      <c r="E42" s="210" t="s">
        <v>56</v>
      </c>
      <c r="F42" s="211">
        <v>0</v>
      </c>
      <c r="G42" s="436">
        <v>0</v>
      </c>
      <c r="H42" s="437"/>
      <c r="I42" s="211">
        <v>0</v>
      </c>
      <c r="J42" s="211">
        <v>0</v>
      </c>
      <c r="K42" s="211">
        <v>0</v>
      </c>
      <c r="L42" s="211">
        <v>0</v>
      </c>
      <c r="M42" s="211">
        <v>0</v>
      </c>
      <c r="N42" s="217">
        <f t="shared" si="3"/>
        <v>0</v>
      </c>
      <c r="O42" s="523"/>
    </row>
    <row r="43" spans="1:18" ht="69" customHeight="1">
      <c r="A43" s="450" t="s">
        <v>44</v>
      </c>
      <c r="B43" s="481"/>
      <c r="C43" s="481"/>
      <c r="D43" s="451"/>
      <c r="E43" s="201" t="s">
        <v>449</v>
      </c>
      <c r="F43" s="201" t="s">
        <v>374</v>
      </c>
      <c r="G43" s="450" t="s">
        <v>370</v>
      </c>
      <c r="H43" s="451"/>
      <c r="I43" s="201" t="s">
        <v>371</v>
      </c>
      <c r="J43" s="201" t="s">
        <v>375</v>
      </c>
      <c r="K43" s="201" t="s">
        <v>372</v>
      </c>
      <c r="L43" s="201" t="s">
        <v>373</v>
      </c>
      <c r="M43" s="202" t="s">
        <v>12</v>
      </c>
      <c r="N43" s="203" t="s">
        <v>314</v>
      </c>
      <c r="O43" s="226" t="s">
        <v>207</v>
      </c>
      <c r="P43" s="208"/>
      <c r="Q43" s="208"/>
      <c r="R43" s="208"/>
    </row>
    <row r="44" spans="1:18" s="209" customFormat="1" ht="11.25" customHeight="1">
      <c r="A44" s="482">
        <v>1</v>
      </c>
      <c r="B44" s="483"/>
      <c r="C44" s="483"/>
      <c r="D44" s="484"/>
      <c r="E44" s="205">
        <v>2</v>
      </c>
      <c r="F44" s="206">
        <v>3</v>
      </c>
      <c r="G44" s="482">
        <v>4</v>
      </c>
      <c r="H44" s="484"/>
      <c r="I44" s="206">
        <v>5</v>
      </c>
      <c r="J44" s="206">
        <v>6</v>
      </c>
      <c r="K44" s="207">
        <v>7</v>
      </c>
      <c r="L44" s="207" t="s">
        <v>158</v>
      </c>
      <c r="M44" s="207">
        <v>9</v>
      </c>
      <c r="N44" s="207">
        <v>10</v>
      </c>
      <c r="P44" s="208"/>
      <c r="Q44" s="208"/>
      <c r="R44" s="208"/>
    </row>
    <row r="45" spans="1:18" ht="37.5" customHeight="1">
      <c r="A45" s="471" t="s">
        <v>329</v>
      </c>
      <c r="B45" s="472"/>
      <c r="C45" s="472"/>
      <c r="D45" s="473"/>
      <c r="E45" s="210" t="s">
        <v>57</v>
      </c>
      <c r="F45" s="211">
        <v>0</v>
      </c>
      <c r="G45" s="436">
        <v>0</v>
      </c>
      <c r="H45" s="437"/>
      <c r="I45" s="211">
        <v>0</v>
      </c>
      <c r="J45" s="211">
        <v>0</v>
      </c>
      <c r="K45" s="211">
        <v>0</v>
      </c>
      <c r="L45" s="211">
        <v>0</v>
      </c>
      <c r="M45" s="211">
        <v>0</v>
      </c>
      <c r="N45" s="217">
        <f t="shared" si="3"/>
        <v>0</v>
      </c>
      <c r="P45" s="227"/>
      <c r="Q45" s="208"/>
      <c r="R45" s="208"/>
    </row>
    <row r="46" spans="1:18" ht="12.75" customHeight="1">
      <c r="A46" s="471" t="s">
        <v>321</v>
      </c>
      <c r="B46" s="472"/>
      <c r="C46" s="472"/>
      <c r="D46" s="473"/>
      <c r="E46" s="215" t="s">
        <v>58</v>
      </c>
      <c r="F46" s="211">
        <v>0</v>
      </c>
      <c r="G46" s="436">
        <v>0</v>
      </c>
      <c r="H46" s="437"/>
      <c r="I46" s="211">
        <v>0</v>
      </c>
      <c r="J46" s="211">
        <v>0</v>
      </c>
      <c r="K46" s="211">
        <v>0</v>
      </c>
      <c r="L46" s="211">
        <v>0</v>
      </c>
      <c r="M46" s="211">
        <v>0</v>
      </c>
      <c r="N46" s="217">
        <f t="shared" si="3"/>
        <v>0</v>
      </c>
      <c r="O46" s="535" t="s">
        <v>100</v>
      </c>
      <c r="P46" s="228"/>
      <c r="Q46" s="208"/>
      <c r="R46" s="208"/>
    </row>
    <row r="47" spans="1:16" ht="12.75" customHeight="1">
      <c r="A47" s="471"/>
      <c r="B47" s="472"/>
      <c r="C47" s="472"/>
      <c r="D47" s="473"/>
      <c r="E47" s="215" t="s">
        <v>59</v>
      </c>
      <c r="F47" s="211">
        <v>0</v>
      </c>
      <c r="G47" s="436">
        <v>0</v>
      </c>
      <c r="H47" s="437"/>
      <c r="I47" s="216">
        <v>0</v>
      </c>
      <c r="J47" s="211">
        <v>0</v>
      </c>
      <c r="K47" s="211">
        <v>0</v>
      </c>
      <c r="L47" s="211">
        <v>0</v>
      </c>
      <c r="M47" s="211">
        <v>0</v>
      </c>
      <c r="N47" s="217">
        <f t="shared" si="3"/>
        <v>0</v>
      </c>
      <c r="O47" s="535"/>
      <c r="P47" s="228"/>
    </row>
    <row r="48" spans="1:16" ht="12.75" customHeight="1">
      <c r="A48" s="471"/>
      <c r="B48" s="472"/>
      <c r="C48" s="472"/>
      <c r="D48" s="473"/>
      <c r="E48" s="215" t="s">
        <v>60</v>
      </c>
      <c r="F48" s="211">
        <v>0</v>
      </c>
      <c r="G48" s="436">
        <v>0</v>
      </c>
      <c r="H48" s="437"/>
      <c r="I48" s="211">
        <v>0</v>
      </c>
      <c r="J48" s="211">
        <v>0</v>
      </c>
      <c r="K48" s="211">
        <v>0</v>
      </c>
      <c r="L48" s="211">
        <v>0</v>
      </c>
      <c r="M48" s="211">
        <v>0</v>
      </c>
      <c r="N48" s="217">
        <f t="shared" si="3"/>
        <v>0</v>
      </c>
      <c r="O48" s="535"/>
      <c r="P48" s="228"/>
    </row>
    <row r="49" spans="1:16" ht="12.75" customHeight="1">
      <c r="A49" s="433" t="s">
        <v>330</v>
      </c>
      <c r="B49" s="464"/>
      <c r="C49" s="464"/>
      <c r="D49" s="465"/>
      <c r="E49" s="210" t="s">
        <v>39</v>
      </c>
      <c r="F49" s="211">
        <v>0</v>
      </c>
      <c r="G49" s="436">
        <v>0</v>
      </c>
      <c r="H49" s="437"/>
      <c r="I49" s="211">
        <v>0</v>
      </c>
      <c r="J49" s="211">
        <v>0</v>
      </c>
      <c r="K49" s="211">
        <v>0</v>
      </c>
      <c r="L49" s="211">
        <v>0</v>
      </c>
      <c r="M49" s="211">
        <v>0</v>
      </c>
      <c r="N49" s="217">
        <f t="shared" si="3"/>
        <v>0</v>
      </c>
      <c r="O49" s="535"/>
      <c r="P49" s="228"/>
    </row>
    <row r="50" spans="1:16" ht="12.75" customHeight="1">
      <c r="A50" s="433" t="s">
        <v>331</v>
      </c>
      <c r="B50" s="464"/>
      <c r="C50" s="464"/>
      <c r="D50" s="465"/>
      <c r="E50" s="210" t="s">
        <v>40</v>
      </c>
      <c r="F50" s="211">
        <v>0</v>
      </c>
      <c r="G50" s="436">
        <v>0</v>
      </c>
      <c r="H50" s="437"/>
      <c r="I50" s="211">
        <v>0</v>
      </c>
      <c r="J50" s="211">
        <v>0</v>
      </c>
      <c r="K50" s="211">
        <v>0</v>
      </c>
      <c r="L50" s="211">
        <v>0</v>
      </c>
      <c r="M50" s="211">
        <v>0</v>
      </c>
      <c r="N50" s="217">
        <f t="shared" si="3"/>
        <v>0</v>
      </c>
      <c r="O50" s="535"/>
      <c r="P50" s="228"/>
    </row>
    <row r="51" spans="1:16" ht="24" customHeight="1">
      <c r="A51" s="485" t="s">
        <v>332</v>
      </c>
      <c r="B51" s="486"/>
      <c r="C51" s="486"/>
      <c r="D51" s="487"/>
      <c r="E51" s="210" t="s">
        <v>41</v>
      </c>
      <c r="F51" s="211">
        <v>0</v>
      </c>
      <c r="G51" s="436">
        <v>0</v>
      </c>
      <c r="H51" s="437"/>
      <c r="I51" s="211">
        <v>0</v>
      </c>
      <c r="J51" s="211"/>
      <c r="K51" s="211">
        <v>0</v>
      </c>
      <c r="L51" s="211">
        <v>0</v>
      </c>
      <c r="M51" s="211">
        <v>0</v>
      </c>
      <c r="N51" s="217">
        <f t="shared" si="3"/>
        <v>0</v>
      </c>
      <c r="O51" s="535"/>
      <c r="P51" s="208"/>
    </row>
    <row r="52" spans="1:23" ht="15" customHeight="1">
      <c r="A52" s="485" t="s">
        <v>379</v>
      </c>
      <c r="B52" s="486"/>
      <c r="C52" s="466">
        <f>DATE(YEAR(Баланс!K5)-1,MONTH(Баланс!K5),DAY(Баланс!K5))</f>
        <v>43830</v>
      </c>
      <c r="D52" s="467"/>
      <c r="E52" s="210" t="s">
        <v>333</v>
      </c>
      <c r="F52" s="219">
        <v>2</v>
      </c>
      <c r="G52" s="442">
        <v>0</v>
      </c>
      <c r="H52" s="443"/>
      <c r="I52" s="219">
        <v>0</v>
      </c>
      <c r="J52" s="219">
        <v>0</v>
      </c>
      <c r="K52" s="219">
        <v>189</v>
      </c>
      <c r="L52" s="219">
        <v>-14</v>
      </c>
      <c r="M52" s="219">
        <v>0</v>
      </c>
      <c r="N52" s="219">
        <f>N22+N24+N36+N49+N50+N51</f>
        <v>177</v>
      </c>
      <c r="Q52" s="225"/>
      <c r="R52" s="225"/>
      <c r="S52" s="225"/>
      <c r="T52" s="225"/>
      <c r="U52" s="225"/>
      <c r="V52" s="225"/>
      <c r="W52" s="225"/>
    </row>
    <row r="53" spans="1:14" ht="36" customHeight="1">
      <c r="A53" s="497" t="s">
        <v>180</v>
      </c>
      <c r="B53" s="498"/>
      <c r="C53" s="466">
        <f>Баланс!G33</f>
        <v>43830</v>
      </c>
      <c r="D53" s="467"/>
      <c r="E53" s="210" t="s">
        <v>298</v>
      </c>
      <c r="F53" s="217">
        <v>2</v>
      </c>
      <c r="G53" s="440">
        <v>0</v>
      </c>
      <c r="H53" s="441"/>
      <c r="I53" s="229">
        <v>0</v>
      </c>
      <c r="J53" s="217">
        <v>0</v>
      </c>
      <c r="K53" s="217">
        <v>189</v>
      </c>
      <c r="L53" s="217">
        <v>-62</v>
      </c>
      <c r="M53" s="217">
        <v>0</v>
      </c>
      <c r="N53" s="213">
        <f>SUM(F53:M53)</f>
        <v>129</v>
      </c>
    </row>
    <row r="54" spans="1:16" ht="26.25" customHeight="1">
      <c r="A54" s="433" t="s">
        <v>315</v>
      </c>
      <c r="B54" s="464"/>
      <c r="C54" s="464"/>
      <c r="D54" s="465"/>
      <c r="E54" s="215" t="s">
        <v>334</v>
      </c>
      <c r="F54" s="211">
        <v>0</v>
      </c>
      <c r="G54" s="436">
        <v>0</v>
      </c>
      <c r="H54" s="437"/>
      <c r="I54" s="211">
        <v>0</v>
      </c>
      <c r="J54" s="211">
        <v>0</v>
      </c>
      <c r="K54" s="211">
        <v>0</v>
      </c>
      <c r="L54" s="211">
        <v>0</v>
      </c>
      <c r="M54" s="211">
        <v>0</v>
      </c>
      <c r="N54" s="217">
        <f t="shared" si="3"/>
        <v>0</v>
      </c>
      <c r="O54" s="225"/>
      <c r="P54" s="208"/>
    </row>
    <row r="55" spans="1:23" ht="25.5" customHeight="1">
      <c r="A55" s="485" t="s">
        <v>316</v>
      </c>
      <c r="B55" s="486"/>
      <c r="C55" s="486"/>
      <c r="D55" s="487"/>
      <c r="E55" s="215" t="s">
        <v>335</v>
      </c>
      <c r="F55" s="211">
        <v>0</v>
      </c>
      <c r="G55" s="436">
        <v>0</v>
      </c>
      <c r="H55" s="437"/>
      <c r="I55" s="211">
        <v>0</v>
      </c>
      <c r="J55" s="211">
        <v>0</v>
      </c>
      <c r="K55" s="211">
        <v>0</v>
      </c>
      <c r="L55" s="211">
        <v>0</v>
      </c>
      <c r="M55" s="211">
        <v>0</v>
      </c>
      <c r="N55" s="217">
        <f>SUM(F55:M55)</f>
        <v>0</v>
      </c>
      <c r="O55" s="218">
        <f>IF(O56&gt;0,"ВНИМАНИЕ!","")</f>
      </c>
      <c r="P55" s="208"/>
      <c r="Q55" s="194">
        <v>3</v>
      </c>
      <c r="R55" s="194">
        <v>4</v>
      </c>
      <c r="S55" s="194">
        <v>5</v>
      </c>
      <c r="T55" s="194">
        <v>6</v>
      </c>
      <c r="U55" s="194">
        <v>7</v>
      </c>
      <c r="V55" s="194">
        <v>8</v>
      </c>
      <c r="W55" s="194">
        <v>9</v>
      </c>
    </row>
    <row r="56" spans="1:23" ht="15" customHeight="1">
      <c r="A56" s="488" t="s">
        <v>181</v>
      </c>
      <c r="B56" s="486"/>
      <c r="C56" s="486"/>
      <c r="D56" s="487"/>
      <c r="E56" s="462" t="s">
        <v>336</v>
      </c>
      <c r="F56" s="438">
        <v>2</v>
      </c>
      <c r="G56" s="456">
        <v>0</v>
      </c>
      <c r="H56" s="457"/>
      <c r="I56" s="452"/>
      <c r="J56" s="438">
        <v>0</v>
      </c>
      <c r="K56" s="438">
        <v>189</v>
      </c>
      <c r="L56" s="438">
        <v>-62</v>
      </c>
      <c r="M56" s="438">
        <v>0</v>
      </c>
      <c r="N56" s="438">
        <f>F56-G56-I56+J56+K56+L56+M56</f>
        <v>129</v>
      </c>
      <c r="O56" s="534">
        <f>IF(OR(Q57=1,R57=1,S57=1,T57=1,U57=1,V57=1,W57=1),"Желтая заливка ячейки означает, что сумма стр. 110, 120, 130  по данной графе не равна значению, перенесенному из графы 4 строк 410 - 470 Баланса!",0)</f>
        <v>0</v>
      </c>
      <c r="Q56" s="225">
        <f>F53+F54+F55</f>
        <v>2</v>
      </c>
      <c r="R56" s="230">
        <f>ABS(G54-G53+G55)</f>
        <v>0</v>
      </c>
      <c r="S56" s="225">
        <f>ABS(I54-I53+I55)</f>
        <v>0</v>
      </c>
      <c r="T56" s="225">
        <f>J53+J54+J55</f>
        <v>0</v>
      </c>
      <c r="U56" s="225">
        <f>K53+K54+K55</f>
        <v>189</v>
      </c>
      <c r="V56" s="225">
        <f>L53+L54+L55</f>
        <v>-62</v>
      </c>
      <c r="W56" s="225">
        <f>M53+M54+M55</f>
        <v>0</v>
      </c>
    </row>
    <row r="57" spans="1:23" ht="15" customHeight="1">
      <c r="A57" s="492">
        <f>Баланс!G33</f>
        <v>43830</v>
      </c>
      <c r="B57" s="493"/>
      <c r="C57" s="493"/>
      <c r="D57" s="494"/>
      <c r="E57" s="463"/>
      <c r="F57" s="439"/>
      <c r="G57" s="458"/>
      <c r="H57" s="459"/>
      <c r="I57" s="453"/>
      <c r="J57" s="439"/>
      <c r="K57" s="439"/>
      <c r="L57" s="439"/>
      <c r="M57" s="439"/>
      <c r="N57" s="439"/>
      <c r="O57" s="534"/>
      <c r="Q57" s="194">
        <f>IF(Q56&lt;&gt;F56,1,0)</f>
        <v>0</v>
      </c>
      <c r="R57" s="194">
        <f>IF(R56&lt;&gt;G56,1,0)</f>
        <v>0</v>
      </c>
      <c r="S57" s="194">
        <f>IF(S56&lt;&gt;I56,1,0)</f>
        <v>0</v>
      </c>
      <c r="T57" s="194">
        <f>IF(T56&lt;&gt;J56,1,0)</f>
        <v>0</v>
      </c>
      <c r="U57" s="194">
        <f>IF(U56&lt;&gt;K56,1,0)</f>
        <v>0</v>
      </c>
      <c r="V57" s="194">
        <f>IF(V56&lt;&gt;L56,1,0)</f>
        <v>0</v>
      </c>
      <c r="W57" s="194">
        <f>IF(W56&lt;&gt;M56,1,0)</f>
        <v>0</v>
      </c>
    </row>
    <row r="58" spans="1:14" ht="13.5" customHeight="1">
      <c r="A58" s="222" t="s">
        <v>376</v>
      </c>
      <c r="B58" s="495" t="str">
        <f>CONCATENATE(G6," ","-"," ",I6," ",YEAR(J6)," года")</f>
        <v>январь - декабрь 2020 года</v>
      </c>
      <c r="C58" s="495"/>
      <c r="D58" s="496"/>
      <c r="E58" s="215"/>
      <c r="F58" s="231"/>
      <c r="G58" s="460"/>
      <c r="H58" s="461"/>
      <c r="I58" s="231"/>
      <c r="J58" s="231"/>
      <c r="K58" s="232"/>
      <c r="L58" s="232"/>
      <c r="M58" s="232"/>
      <c r="N58" s="233"/>
    </row>
    <row r="59" spans="1:15" ht="25.5" customHeight="1">
      <c r="A59" s="489" t="s">
        <v>377</v>
      </c>
      <c r="B59" s="490"/>
      <c r="C59" s="490"/>
      <c r="D59" s="491"/>
      <c r="E59" s="223" t="s">
        <v>337</v>
      </c>
      <c r="F59" s="234">
        <f>SUM(F60:F69)</f>
        <v>0</v>
      </c>
      <c r="G59" s="454">
        <f>SUM(G60:H69)</f>
        <v>0</v>
      </c>
      <c r="H59" s="455"/>
      <c r="I59" s="234">
        <f aca="true" t="shared" si="4" ref="I59:N59">SUM(I60:I69)</f>
        <v>0</v>
      </c>
      <c r="J59" s="234">
        <f t="shared" si="4"/>
        <v>0</v>
      </c>
      <c r="K59" s="234">
        <f t="shared" si="4"/>
        <v>8</v>
      </c>
      <c r="L59" s="234">
        <f t="shared" si="4"/>
        <v>22</v>
      </c>
      <c r="M59" s="234">
        <f t="shared" si="4"/>
        <v>0</v>
      </c>
      <c r="N59" s="234">
        <f t="shared" si="4"/>
        <v>30</v>
      </c>
      <c r="O59" s="235"/>
    </row>
    <row r="60" spans="1:14" ht="12.75" customHeight="1">
      <c r="A60" s="474" t="s">
        <v>450</v>
      </c>
      <c r="B60" s="475"/>
      <c r="C60" s="475"/>
      <c r="D60" s="476"/>
      <c r="E60" s="215"/>
      <c r="F60" s="444">
        <v>0</v>
      </c>
      <c r="G60" s="446">
        <v>0</v>
      </c>
      <c r="H60" s="447"/>
      <c r="I60" s="444">
        <v>0</v>
      </c>
      <c r="J60" s="444">
        <v>0</v>
      </c>
      <c r="K60" s="444">
        <v>0</v>
      </c>
      <c r="L60" s="444">
        <v>0</v>
      </c>
      <c r="M60" s="444">
        <v>0</v>
      </c>
      <c r="N60" s="438">
        <f>SUM(F60:M61)</f>
        <v>0</v>
      </c>
    </row>
    <row r="61" spans="1:15" ht="12.75" customHeight="1">
      <c r="A61" s="468" t="s">
        <v>338</v>
      </c>
      <c r="B61" s="469"/>
      <c r="C61" s="469"/>
      <c r="D61" s="470"/>
      <c r="E61" s="223" t="s">
        <v>339</v>
      </c>
      <c r="F61" s="445"/>
      <c r="G61" s="448"/>
      <c r="H61" s="449"/>
      <c r="I61" s="445"/>
      <c r="J61" s="445"/>
      <c r="K61" s="445"/>
      <c r="L61" s="445"/>
      <c r="M61" s="445"/>
      <c r="N61" s="439"/>
      <c r="O61" s="224" t="str">
        <f>IF(OR(O63&gt;0,O62&gt;0),"ВНИМАНИЕ!","")</f>
        <v>ВНИМАНИЕ!</v>
      </c>
    </row>
    <row r="62" spans="1:15" ht="27" customHeight="1">
      <c r="A62" s="471" t="s">
        <v>317</v>
      </c>
      <c r="B62" s="472"/>
      <c r="C62" s="472"/>
      <c r="D62" s="473"/>
      <c r="E62" s="215" t="s">
        <v>340</v>
      </c>
      <c r="F62" s="236">
        <v>0</v>
      </c>
      <c r="G62" s="436">
        <v>0</v>
      </c>
      <c r="H62" s="437"/>
      <c r="I62" s="236">
        <v>0</v>
      </c>
      <c r="J62" s="236">
        <v>0</v>
      </c>
      <c r="K62" s="236">
        <v>8</v>
      </c>
      <c r="L62" s="236">
        <v>0</v>
      </c>
      <c r="M62" s="236">
        <v>0</v>
      </c>
      <c r="N62" s="221">
        <f aca="true" t="shared" si="5" ref="N62:N69">SUM(F62:M62)</f>
        <v>8</v>
      </c>
      <c r="O62" s="225" t="str">
        <f>IF(ABS($K$62)-ABS($K$73)=ABS('Прил.2'!$G$58),0,"разность стр.152 гр. 7 и стр. 162 гр. 7 не равна стр. 220 гр.3 Приложения 2!")</f>
        <v>разность стр.152 гр. 7 и стр. 162 гр. 7 не равна стр. 220 гр.3 Приложения 2!</v>
      </c>
    </row>
    <row r="63" spans="1:15" ht="37.5" customHeight="1">
      <c r="A63" s="471" t="s">
        <v>318</v>
      </c>
      <c r="B63" s="472"/>
      <c r="C63" s="472"/>
      <c r="D63" s="473"/>
      <c r="E63" s="215" t="s">
        <v>341</v>
      </c>
      <c r="F63" s="211">
        <v>0</v>
      </c>
      <c r="G63" s="436">
        <v>0</v>
      </c>
      <c r="H63" s="437"/>
      <c r="I63" s="211">
        <v>0</v>
      </c>
      <c r="J63" s="211">
        <v>0</v>
      </c>
      <c r="K63" s="211">
        <v>0</v>
      </c>
      <c r="L63" s="211">
        <v>0</v>
      </c>
      <c r="M63" s="211">
        <v>0</v>
      </c>
      <c r="N63" s="221">
        <f t="shared" si="5"/>
        <v>0</v>
      </c>
      <c r="O63" s="225"/>
    </row>
    <row r="64" spans="1:15" ht="12.75" customHeight="1">
      <c r="A64" s="471" t="s">
        <v>378</v>
      </c>
      <c r="B64" s="472"/>
      <c r="C64" s="472"/>
      <c r="D64" s="473"/>
      <c r="E64" s="215" t="s">
        <v>342</v>
      </c>
      <c r="F64" s="211">
        <v>0</v>
      </c>
      <c r="G64" s="436">
        <v>0</v>
      </c>
      <c r="H64" s="437"/>
      <c r="I64" s="211">
        <v>0</v>
      </c>
      <c r="J64" s="211">
        <v>0</v>
      </c>
      <c r="K64" s="211">
        <v>0</v>
      </c>
      <c r="L64" s="211">
        <v>0</v>
      </c>
      <c r="M64" s="211">
        <v>0</v>
      </c>
      <c r="N64" s="221">
        <f t="shared" si="5"/>
        <v>0</v>
      </c>
      <c r="O64" s="531" t="s">
        <v>208</v>
      </c>
    </row>
    <row r="65" spans="1:15" ht="25.5" customHeight="1">
      <c r="A65" s="471" t="s">
        <v>319</v>
      </c>
      <c r="B65" s="472"/>
      <c r="C65" s="472"/>
      <c r="D65" s="473"/>
      <c r="E65" s="215" t="s">
        <v>343</v>
      </c>
      <c r="F65" s="211">
        <v>0</v>
      </c>
      <c r="G65" s="436">
        <v>0</v>
      </c>
      <c r="H65" s="437"/>
      <c r="I65" s="211">
        <v>0</v>
      </c>
      <c r="J65" s="211">
        <v>0</v>
      </c>
      <c r="K65" s="211">
        <v>0</v>
      </c>
      <c r="L65" s="211">
        <v>0</v>
      </c>
      <c r="M65" s="211">
        <v>0</v>
      </c>
      <c r="N65" s="221">
        <f t="shared" si="5"/>
        <v>0</v>
      </c>
      <c r="O65" s="533"/>
    </row>
    <row r="66" spans="1:15" ht="38.25" customHeight="1">
      <c r="A66" s="471" t="s">
        <v>320</v>
      </c>
      <c r="B66" s="472"/>
      <c r="C66" s="472"/>
      <c r="D66" s="473"/>
      <c r="E66" s="215" t="s">
        <v>344</v>
      </c>
      <c r="F66" s="211">
        <v>0</v>
      </c>
      <c r="G66" s="436">
        <v>0</v>
      </c>
      <c r="H66" s="437"/>
      <c r="I66" s="211">
        <v>0</v>
      </c>
      <c r="J66" s="211">
        <v>0</v>
      </c>
      <c r="K66" s="211">
        <v>0</v>
      </c>
      <c r="L66" s="211">
        <v>0</v>
      </c>
      <c r="M66" s="211">
        <v>0</v>
      </c>
      <c r="N66" s="221">
        <f t="shared" si="5"/>
        <v>0</v>
      </c>
      <c r="O66" s="533"/>
    </row>
    <row r="67" spans="1:15" ht="24.75" customHeight="1">
      <c r="A67" s="485" t="s">
        <v>316</v>
      </c>
      <c r="B67" s="486"/>
      <c r="C67" s="486"/>
      <c r="D67" s="487"/>
      <c r="E67" s="215" t="s">
        <v>345</v>
      </c>
      <c r="F67" s="211">
        <v>0</v>
      </c>
      <c r="G67" s="436">
        <v>0</v>
      </c>
      <c r="H67" s="437"/>
      <c r="I67" s="211">
        <v>0</v>
      </c>
      <c r="J67" s="211">
        <v>0</v>
      </c>
      <c r="K67" s="211">
        <v>0</v>
      </c>
      <c r="L67" s="211">
        <v>22</v>
      </c>
      <c r="M67" s="211">
        <v>0</v>
      </c>
      <c r="N67" s="221">
        <f t="shared" si="5"/>
        <v>22</v>
      </c>
      <c r="O67" s="533"/>
    </row>
    <row r="68" spans="1:15" ht="12.75" customHeight="1">
      <c r="A68" s="471"/>
      <c r="B68" s="472"/>
      <c r="C68" s="472"/>
      <c r="D68" s="473"/>
      <c r="E68" s="215" t="s">
        <v>346</v>
      </c>
      <c r="F68" s="211">
        <v>0</v>
      </c>
      <c r="G68" s="436">
        <v>0</v>
      </c>
      <c r="H68" s="437"/>
      <c r="I68" s="211">
        <v>0</v>
      </c>
      <c r="J68" s="211">
        <v>0</v>
      </c>
      <c r="K68" s="211">
        <v>0</v>
      </c>
      <c r="L68" s="211">
        <v>0</v>
      </c>
      <c r="M68" s="211">
        <v>0</v>
      </c>
      <c r="N68" s="221">
        <f t="shared" si="5"/>
        <v>0</v>
      </c>
      <c r="O68" s="533"/>
    </row>
    <row r="69" spans="1:15" ht="12.75" customHeight="1">
      <c r="A69" s="471"/>
      <c r="B69" s="472"/>
      <c r="C69" s="472"/>
      <c r="D69" s="473"/>
      <c r="E69" s="215" t="s">
        <v>347</v>
      </c>
      <c r="F69" s="211">
        <v>0</v>
      </c>
      <c r="G69" s="436">
        <v>0</v>
      </c>
      <c r="H69" s="437"/>
      <c r="I69" s="211">
        <v>0</v>
      </c>
      <c r="J69" s="211">
        <v>0</v>
      </c>
      <c r="K69" s="211">
        <v>0</v>
      </c>
      <c r="L69" s="211">
        <v>0</v>
      </c>
      <c r="M69" s="211">
        <v>0</v>
      </c>
      <c r="N69" s="221">
        <f t="shared" si="5"/>
        <v>0</v>
      </c>
      <c r="O69" s="533"/>
    </row>
    <row r="70" spans="1:14" ht="26.25" customHeight="1">
      <c r="A70" s="433" t="s">
        <v>324</v>
      </c>
      <c r="B70" s="464"/>
      <c r="C70" s="464"/>
      <c r="D70" s="465"/>
      <c r="E70" s="215" t="s">
        <v>348</v>
      </c>
      <c r="F70" s="217">
        <f>SUM(F71:F79)</f>
        <v>0</v>
      </c>
      <c r="G70" s="442">
        <f>SUM(G71:H79)</f>
        <v>0</v>
      </c>
      <c r="H70" s="443"/>
      <c r="I70" s="217">
        <f aca="true" t="shared" si="6" ref="I70:N70">SUM(I71:I79)</f>
        <v>0</v>
      </c>
      <c r="J70" s="217">
        <f t="shared" si="6"/>
        <v>0</v>
      </c>
      <c r="K70" s="217">
        <f t="shared" si="6"/>
        <v>0</v>
      </c>
      <c r="L70" s="217">
        <f t="shared" si="6"/>
        <v>-6</v>
      </c>
      <c r="M70" s="217">
        <f t="shared" si="6"/>
        <v>0</v>
      </c>
      <c r="N70" s="217">
        <f t="shared" si="6"/>
        <v>-6</v>
      </c>
    </row>
    <row r="71" spans="1:15" ht="12.75" customHeight="1">
      <c r="A71" s="474" t="s">
        <v>450</v>
      </c>
      <c r="B71" s="475"/>
      <c r="C71" s="475"/>
      <c r="D71" s="476"/>
      <c r="E71" s="215"/>
      <c r="F71" s="444">
        <v>0</v>
      </c>
      <c r="G71" s="446">
        <v>0</v>
      </c>
      <c r="H71" s="447"/>
      <c r="I71" s="444">
        <v>0</v>
      </c>
      <c r="J71" s="444">
        <v>0</v>
      </c>
      <c r="K71" s="444">
        <v>0</v>
      </c>
      <c r="L71" s="444">
        <v>-6</v>
      </c>
      <c r="M71" s="444">
        <v>0</v>
      </c>
      <c r="N71" s="438">
        <f>SUM(F71:M72)</f>
        <v>-6</v>
      </c>
      <c r="O71" s="531" t="s">
        <v>209</v>
      </c>
    </row>
    <row r="72" spans="1:15" ht="12.75" customHeight="1">
      <c r="A72" s="468" t="s">
        <v>325</v>
      </c>
      <c r="B72" s="469"/>
      <c r="C72" s="469"/>
      <c r="D72" s="470"/>
      <c r="E72" s="223" t="s">
        <v>349</v>
      </c>
      <c r="F72" s="445"/>
      <c r="G72" s="448"/>
      <c r="H72" s="449"/>
      <c r="I72" s="445"/>
      <c r="J72" s="445"/>
      <c r="K72" s="445"/>
      <c r="L72" s="445"/>
      <c r="M72" s="445"/>
      <c r="N72" s="439"/>
      <c r="O72" s="532"/>
    </row>
    <row r="73" spans="1:15" ht="27" customHeight="1">
      <c r="A73" s="471" t="s">
        <v>317</v>
      </c>
      <c r="B73" s="472"/>
      <c r="C73" s="472"/>
      <c r="D73" s="473"/>
      <c r="E73" s="215" t="s">
        <v>350</v>
      </c>
      <c r="F73" s="236">
        <v>0</v>
      </c>
      <c r="G73" s="436">
        <v>0</v>
      </c>
      <c r="H73" s="437"/>
      <c r="I73" s="236">
        <v>0</v>
      </c>
      <c r="J73" s="236">
        <v>0</v>
      </c>
      <c r="K73" s="236">
        <v>0</v>
      </c>
      <c r="L73" s="236">
        <v>0</v>
      </c>
      <c r="M73" s="236">
        <v>0</v>
      </c>
      <c r="N73" s="221">
        <f aca="true" t="shared" si="7" ref="N73:N84">SUM(F73:M73)</f>
        <v>0</v>
      </c>
      <c r="O73" s="532"/>
    </row>
    <row r="74" spans="1:15" ht="38.25" customHeight="1">
      <c r="A74" s="471" t="s">
        <v>326</v>
      </c>
      <c r="B74" s="472"/>
      <c r="C74" s="472"/>
      <c r="D74" s="473"/>
      <c r="E74" s="215" t="s">
        <v>351</v>
      </c>
      <c r="F74" s="211">
        <v>0</v>
      </c>
      <c r="G74" s="436">
        <v>0</v>
      </c>
      <c r="H74" s="437"/>
      <c r="I74" s="211">
        <v>0</v>
      </c>
      <c r="J74" s="211">
        <v>0</v>
      </c>
      <c r="K74" s="211">
        <v>0</v>
      </c>
      <c r="L74" s="211">
        <v>0</v>
      </c>
      <c r="M74" s="211">
        <v>0</v>
      </c>
      <c r="N74" s="221">
        <f t="shared" si="7"/>
        <v>0</v>
      </c>
      <c r="O74" s="532"/>
    </row>
    <row r="75" spans="1:15" ht="27" customHeight="1">
      <c r="A75" s="471" t="s">
        <v>327</v>
      </c>
      <c r="B75" s="472"/>
      <c r="C75" s="472"/>
      <c r="D75" s="473"/>
      <c r="E75" s="215" t="s">
        <v>352</v>
      </c>
      <c r="F75" s="211">
        <v>0</v>
      </c>
      <c r="G75" s="436">
        <v>0</v>
      </c>
      <c r="H75" s="437"/>
      <c r="I75" s="211">
        <v>0</v>
      </c>
      <c r="J75" s="211">
        <v>0</v>
      </c>
      <c r="K75" s="211">
        <v>0</v>
      </c>
      <c r="L75" s="211">
        <v>0</v>
      </c>
      <c r="M75" s="211">
        <v>0</v>
      </c>
      <c r="N75" s="221">
        <f t="shared" si="7"/>
        <v>0</v>
      </c>
      <c r="O75" s="532"/>
    </row>
    <row r="76" spans="1:15" ht="25.5" customHeight="1">
      <c r="A76" s="471" t="s">
        <v>328</v>
      </c>
      <c r="B76" s="472"/>
      <c r="C76" s="472"/>
      <c r="D76" s="473"/>
      <c r="E76" s="215" t="s">
        <v>353</v>
      </c>
      <c r="F76" s="211">
        <v>0</v>
      </c>
      <c r="G76" s="436">
        <v>0</v>
      </c>
      <c r="H76" s="437"/>
      <c r="I76" s="211">
        <v>0</v>
      </c>
      <c r="J76" s="211">
        <v>0</v>
      </c>
      <c r="K76" s="211">
        <v>0</v>
      </c>
      <c r="L76" s="211">
        <v>0</v>
      </c>
      <c r="M76" s="211">
        <v>0</v>
      </c>
      <c r="N76" s="221">
        <f t="shared" si="7"/>
        <v>0</v>
      </c>
      <c r="O76" s="531" t="s">
        <v>210</v>
      </c>
    </row>
    <row r="77" spans="1:15" ht="36.75" customHeight="1">
      <c r="A77" s="471" t="s">
        <v>329</v>
      </c>
      <c r="B77" s="472"/>
      <c r="C77" s="472"/>
      <c r="D77" s="473"/>
      <c r="E77" s="215" t="s">
        <v>354</v>
      </c>
      <c r="F77" s="211">
        <v>0</v>
      </c>
      <c r="G77" s="436">
        <v>0</v>
      </c>
      <c r="H77" s="437"/>
      <c r="I77" s="211">
        <v>0</v>
      </c>
      <c r="J77" s="211">
        <v>0</v>
      </c>
      <c r="K77" s="211">
        <v>0</v>
      </c>
      <c r="L77" s="211">
        <v>0</v>
      </c>
      <c r="M77" s="211">
        <v>0</v>
      </c>
      <c r="N77" s="221">
        <f t="shared" si="7"/>
        <v>0</v>
      </c>
      <c r="O77" s="532"/>
    </row>
    <row r="78" spans="1:16" ht="12.75" customHeight="1">
      <c r="A78" s="471" t="s">
        <v>321</v>
      </c>
      <c r="B78" s="472"/>
      <c r="C78" s="472"/>
      <c r="D78" s="473"/>
      <c r="E78" s="215" t="s">
        <v>355</v>
      </c>
      <c r="F78" s="211">
        <v>0</v>
      </c>
      <c r="G78" s="436">
        <v>0</v>
      </c>
      <c r="H78" s="437"/>
      <c r="I78" s="211">
        <v>0</v>
      </c>
      <c r="J78" s="211">
        <v>0</v>
      </c>
      <c r="K78" s="211">
        <v>0</v>
      </c>
      <c r="L78" s="211">
        <v>0</v>
      </c>
      <c r="M78" s="211">
        <v>0</v>
      </c>
      <c r="N78" s="221">
        <f t="shared" si="7"/>
        <v>0</v>
      </c>
      <c r="O78" s="532"/>
      <c r="P78" s="208"/>
    </row>
    <row r="79" spans="1:16" ht="12.75" customHeight="1">
      <c r="A79" s="471"/>
      <c r="B79" s="472"/>
      <c r="C79" s="472"/>
      <c r="D79" s="473"/>
      <c r="E79" s="215" t="s">
        <v>356</v>
      </c>
      <c r="F79" s="211">
        <v>0</v>
      </c>
      <c r="G79" s="436">
        <v>0</v>
      </c>
      <c r="H79" s="437"/>
      <c r="I79" s="211">
        <v>0</v>
      </c>
      <c r="J79" s="211">
        <v>0</v>
      </c>
      <c r="K79" s="211">
        <v>0</v>
      </c>
      <c r="L79" s="211">
        <v>0</v>
      </c>
      <c r="M79" s="211">
        <v>0</v>
      </c>
      <c r="N79" s="221">
        <f t="shared" si="7"/>
        <v>0</v>
      </c>
      <c r="O79" s="237"/>
      <c r="P79" s="208"/>
    </row>
    <row r="80" spans="1:18" ht="69" customHeight="1">
      <c r="A80" s="450" t="s">
        <v>44</v>
      </c>
      <c r="B80" s="481"/>
      <c r="C80" s="481"/>
      <c r="D80" s="451"/>
      <c r="E80" s="201" t="s">
        <v>449</v>
      </c>
      <c r="F80" s="201" t="s">
        <v>374</v>
      </c>
      <c r="G80" s="450" t="s">
        <v>370</v>
      </c>
      <c r="H80" s="451"/>
      <c r="I80" s="201" t="s">
        <v>371</v>
      </c>
      <c r="J80" s="201" t="s">
        <v>375</v>
      </c>
      <c r="K80" s="201" t="s">
        <v>372</v>
      </c>
      <c r="L80" s="201" t="s">
        <v>373</v>
      </c>
      <c r="M80" s="202" t="s">
        <v>12</v>
      </c>
      <c r="N80" s="203" t="s">
        <v>314</v>
      </c>
      <c r="O80" s="218">
        <f>IF(O82&gt;0,"ВНИМАНИЕ!","")</f>
      </c>
      <c r="P80" s="208"/>
      <c r="Q80" s="208"/>
      <c r="R80" s="208"/>
    </row>
    <row r="81" spans="1:18" s="209" customFormat="1" ht="11.25" customHeight="1">
      <c r="A81" s="482">
        <v>1</v>
      </c>
      <c r="B81" s="483"/>
      <c r="C81" s="483"/>
      <c r="D81" s="484"/>
      <c r="E81" s="205">
        <v>2</v>
      </c>
      <c r="F81" s="206">
        <v>3</v>
      </c>
      <c r="G81" s="482">
        <v>4</v>
      </c>
      <c r="H81" s="484"/>
      <c r="I81" s="206">
        <v>5</v>
      </c>
      <c r="J81" s="206">
        <v>6</v>
      </c>
      <c r="K81" s="207">
        <v>7</v>
      </c>
      <c r="L81" s="207" t="s">
        <v>158</v>
      </c>
      <c r="M81" s="207">
        <v>9</v>
      </c>
      <c r="N81" s="207">
        <v>10</v>
      </c>
      <c r="O81" s="238"/>
      <c r="Q81" s="208"/>
      <c r="R81" s="208"/>
    </row>
    <row r="82" spans="1:18" ht="12.75" customHeight="1">
      <c r="A82" s="433" t="s">
        <v>330</v>
      </c>
      <c r="B82" s="464"/>
      <c r="C82" s="464"/>
      <c r="D82" s="465"/>
      <c r="E82" s="215" t="s">
        <v>357</v>
      </c>
      <c r="F82" s="211">
        <v>0</v>
      </c>
      <c r="G82" s="436">
        <v>0</v>
      </c>
      <c r="H82" s="437"/>
      <c r="I82" s="211">
        <v>0</v>
      </c>
      <c r="J82" s="211">
        <v>0</v>
      </c>
      <c r="K82" s="211">
        <v>0</v>
      </c>
      <c r="L82" s="211">
        <v>0</v>
      </c>
      <c r="M82" s="211">
        <v>0</v>
      </c>
      <c r="N82" s="221">
        <f t="shared" si="7"/>
        <v>0</v>
      </c>
      <c r="O82" s="530">
        <f>IF(OR(Q85=1,R85=1,S85=1,T85=1,U85=1,V85=1,W85=1),"Желтая заливка ячейки означает, что сумма стр. 140, 150, 160, 170, 180, 190 по данной графе не равна значению, перенесенному из графы 3 строк 410 - 470 Баланса!",0)</f>
        <v>0</v>
      </c>
      <c r="Q82" s="208"/>
      <c r="R82" s="208"/>
    </row>
    <row r="83" spans="1:23" ht="12.75" customHeight="1">
      <c r="A83" s="433" t="s">
        <v>331</v>
      </c>
      <c r="B83" s="464"/>
      <c r="C83" s="464"/>
      <c r="D83" s="465"/>
      <c r="E83" s="215" t="s">
        <v>358</v>
      </c>
      <c r="F83" s="211">
        <v>0</v>
      </c>
      <c r="G83" s="436">
        <v>0</v>
      </c>
      <c r="H83" s="437"/>
      <c r="I83" s="211">
        <v>0</v>
      </c>
      <c r="J83" s="211">
        <v>0</v>
      </c>
      <c r="K83" s="211">
        <v>0</v>
      </c>
      <c r="L83" s="211">
        <v>0</v>
      </c>
      <c r="M83" s="211">
        <v>0</v>
      </c>
      <c r="N83" s="221">
        <f t="shared" si="7"/>
        <v>0</v>
      </c>
      <c r="O83" s="530"/>
      <c r="Q83" s="194">
        <v>3</v>
      </c>
      <c r="R83" s="194">
        <v>4</v>
      </c>
      <c r="S83" s="194">
        <v>5</v>
      </c>
      <c r="T83" s="194">
        <v>6</v>
      </c>
      <c r="U83" s="194">
        <v>7</v>
      </c>
      <c r="V83" s="194">
        <v>8</v>
      </c>
      <c r="W83" s="194">
        <v>9</v>
      </c>
    </row>
    <row r="84" spans="1:23" ht="12.75" customHeight="1">
      <c r="A84" s="433" t="s">
        <v>332</v>
      </c>
      <c r="B84" s="464"/>
      <c r="C84" s="464"/>
      <c r="D84" s="465"/>
      <c r="E84" s="215" t="s">
        <v>359</v>
      </c>
      <c r="F84" s="211">
        <v>0</v>
      </c>
      <c r="G84" s="436">
        <v>0</v>
      </c>
      <c r="H84" s="437"/>
      <c r="I84" s="211">
        <v>0</v>
      </c>
      <c r="J84" s="211">
        <v>0</v>
      </c>
      <c r="K84" s="211">
        <v>0</v>
      </c>
      <c r="L84" s="211">
        <v>0</v>
      </c>
      <c r="M84" s="211">
        <v>0</v>
      </c>
      <c r="N84" s="221">
        <f t="shared" si="7"/>
        <v>0</v>
      </c>
      <c r="O84" s="530"/>
      <c r="Q84" s="225">
        <f>F56+F59+F70+F82+F83+F84</f>
        <v>2</v>
      </c>
      <c r="R84" s="230">
        <f>ABS(G59+G70+G82+G83+G84-G56)</f>
        <v>0</v>
      </c>
      <c r="S84" s="225">
        <f>ABS(I59+I70+I82+I83+I84-I56)</f>
        <v>0</v>
      </c>
      <c r="T84" s="225">
        <f>J56+J59+J70+J82+J83+J84</f>
        <v>0</v>
      </c>
      <c r="U84" s="225">
        <f>K56+K59+K70+K82+K83+K84</f>
        <v>197</v>
      </c>
      <c r="V84" s="225">
        <f>L56+L59+L70+L82+L83+L84</f>
        <v>-46</v>
      </c>
      <c r="W84" s="225">
        <f>M56+M59+M70+M82+M83+M84</f>
        <v>0</v>
      </c>
    </row>
    <row r="85" spans="1:23" ht="12.75" customHeight="1">
      <c r="A85" s="433" t="s">
        <v>379</v>
      </c>
      <c r="B85" s="464"/>
      <c r="C85" s="466">
        <f>Баланс!K5</f>
        <v>44196</v>
      </c>
      <c r="D85" s="467"/>
      <c r="E85" s="210" t="s">
        <v>360</v>
      </c>
      <c r="F85" s="217">
        <f>Баланс!$F$70</f>
        <v>2</v>
      </c>
      <c r="G85" s="442">
        <f>-Баланс!$F$71</f>
        <v>0</v>
      </c>
      <c r="H85" s="443"/>
      <c r="I85" s="217">
        <f>-Баланс!$F$72</f>
        <v>0</v>
      </c>
      <c r="J85" s="217">
        <f>Баланс!$F$73</f>
        <v>0</v>
      </c>
      <c r="K85" s="217">
        <f>Баланс!$F$74</f>
        <v>197</v>
      </c>
      <c r="L85" s="217">
        <f>Баланс!$F$75</f>
        <v>-46</v>
      </c>
      <c r="M85" s="217">
        <f>Баланс!$F$76</f>
        <v>0</v>
      </c>
      <c r="N85" s="217">
        <f>F85+G85+I85+J85+K85+L85+M85</f>
        <v>153</v>
      </c>
      <c r="O85" s="238"/>
      <c r="Q85" s="194">
        <f>IF(Q84&lt;&gt;F85,1,0)</f>
        <v>0</v>
      </c>
      <c r="R85" s="194">
        <f>IF(R84&lt;&gt;G85,1,0)</f>
        <v>0</v>
      </c>
      <c r="S85" s="194">
        <f>IF(S84&lt;&gt;I85,1,0)</f>
        <v>0</v>
      </c>
      <c r="T85" s="194">
        <f>IF(T84&lt;&gt;J85,1,0)</f>
        <v>0</v>
      </c>
      <c r="U85" s="194">
        <f>IF(U84&lt;&gt;K85,1,0)</f>
        <v>0</v>
      </c>
      <c r="V85" s="194">
        <f>IF(V84&lt;&gt;L85,1,0)</f>
        <v>0</v>
      </c>
      <c r="W85" s="194">
        <f>IF(W84&lt;&gt;M85,1,0)</f>
        <v>0</v>
      </c>
    </row>
    <row r="86" spans="1:15" ht="51" customHeight="1">
      <c r="A86" s="239"/>
      <c r="B86" s="239"/>
      <c r="C86" s="239"/>
      <c r="D86" s="239"/>
      <c r="E86" s="240"/>
      <c r="F86" s="241"/>
      <c r="G86" s="241"/>
      <c r="H86" s="241"/>
      <c r="I86" s="241"/>
      <c r="J86" s="241"/>
      <c r="K86" s="193"/>
      <c r="L86" s="193"/>
      <c r="M86" s="193"/>
      <c r="N86" s="193"/>
      <c r="O86" s="242"/>
    </row>
    <row r="87" spans="1:27" s="245" customFormat="1" ht="9.75" customHeight="1">
      <c r="A87" s="480" t="s">
        <v>14</v>
      </c>
      <c r="B87" s="480"/>
      <c r="C87" s="480"/>
      <c r="D87" s="478"/>
      <c r="E87" s="478"/>
      <c r="F87" s="243"/>
      <c r="G87" s="243"/>
      <c r="H87" s="243"/>
      <c r="I87" s="243"/>
      <c r="J87" s="243"/>
      <c r="K87" s="243"/>
      <c r="L87" s="518" t="str">
        <f>Баланс!F107</f>
        <v>А.А.Дрозд</v>
      </c>
      <c r="M87" s="518"/>
      <c r="N87" s="518"/>
      <c r="O87" s="244"/>
      <c r="P87" s="244"/>
      <c r="Q87" s="244"/>
      <c r="R87" s="244"/>
      <c r="S87" s="244"/>
      <c r="T87" s="244"/>
      <c r="U87" s="244"/>
      <c r="V87" s="244"/>
      <c r="W87" s="244"/>
      <c r="X87" s="244"/>
      <c r="Y87" s="244"/>
      <c r="Z87" s="244"/>
      <c r="AA87" s="244"/>
    </row>
    <row r="88" spans="1:27" s="245" customFormat="1" ht="9.75" customHeight="1">
      <c r="A88" s="243"/>
      <c r="B88" s="243"/>
      <c r="C88" s="243"/>
      <c r="D88" s="479" t="s">
        <v>13</v>
      </c>
      <c r="E88" s="479"/>
      <c r="F88" s="243"/>
      <c r="G88" s="243"/>
      <c r="H88" s="243"/>
      <c r="I88" s="243"/>
      <c r="J88" s="243"/>
      <c r="K88" s="243"/>
      <c r="L88" s="519" t="s">
        <v>292</v>
      </c>
      <c r="M88" s="519"/>
      <c r="N88" s="519"/>
      <c r="O88" s="244"/>
      <c r="P88" s="244"/>
      <c r="Q88" s="244"/>
      <c r="R88" s="244"/>
      <c r="S88" s="244"/>
      <c r="T88" s="244"/>
      <c r="U88" s="244"/>
      <c r="V88" s="244"/>
      <c r="W88" s="244"/>
      <c r="X88" s="244"/>
      <c r="Y88" s="244"/>
      <c r="Z88" s="244"/>
      <c r="AA88" s="244"/>
    </row>
    <row r="89" spans="1:27" s="245" customFormat="1" ht="9.75" customHeight="1">
      <c r="A89" s="480" t="s">
        <v>15</v>
      </c>
      <c r="B89" s="480"/>
      <c r="C89" s="480"/>
      <c r="D89" s="478"/>
      <c r="E89" s="478"/>
      <c r="F89" s="243"/>
      <c r="G89" s="243"/>
      <c r="H89" s="243"/>
      <c r="I89" s="243"/>
      <c r="J89" s="243"/>
      <c r="K89" s="243"/>
      <c r="L89" s="518" t="str">
        <f>Баланс!F110</f>
        <v>В.Э.Швабович</v>
      </c>
      <c r="M89" s="518"/>
      <c r="N89" s="518"/>
      <c r="O89" s="244"/>
      <c r="P89" s="244"/>
      <c r="Q89" s="244"/>
      <c r="R89" s="244"/>
      <c r="S89" s="244"/>
      <c r="T89" s="244"/>
      <c r="U89" s="244"/>
      <c r="V89" s="244"/>
      <c r="W89" s="244"/>
      <c r="X89" s="244"/>
      <c r="Y89" s="244"/>
      <c r="Z89" s="244"/>
      <c r="AA89" s="244"/>
    </row>
    <row r="90" spans="1:27" s="245" customFormat="1" ht="9.75" customHeight="1">
      <c r="A90" s="243"/>
      <c r="B90" s="243"/>
      <c r="C90" s="243"/>
      <c r="D90" s="479" t="s">
        <v>13</v>
      </c>
      <c r="E90" s="479"/>
      <c r="F90" s="243"/>
      <c r="G90" s="243"/>
      <c r="H90" s="243"/>
      <c r="I90" s="243"/>
      <c r="J90" s="243"/>
      <c r="K90" s="243"/>
      <c r="L90" s="519" t="s">
        <v>292</v>
      </c>
      <c r="M90" s="519"/>
      <c r="N90" s="519"/>
      <c r="O90" s="244"/>
      <c r="P90" s="244"/>
      <c r="Q90" s="244"/>
      <c r="R90" s="244"/>
      <c r="S90" s="244"/>
      <c r="T90" s="244"/>
      <c r="U90" s="244"/>
      <c r="V90" s="244"/>
      <c r="W90" s="244"/>
      <c r="X90" s="244"/>
      <c r="Y90" s="244"/>
      <c r="Z90" s="244"/>
      <c r="AA90" s="244"/>
    </row>
    <row r="91" spans="1:27" s="245" customFormat="1" ht="11.25" customHeight="1">
      <c r="A91" s="477">
        <f>Баланс!A113</f>
        <v>44284</v>
      </c>
      <c r="B91" s="477"/>
      <c r="C91" s="477"/>
      <c r="D91" s="477"/>
      <c r="E91" s="246"/>
      <c r="F91" s="247"/>
      <c r="G91" s="247"/>
      <c r="H91" s="247"/>
      <c r="I91" s="243"/>
      <c r="J91" s="243"/>
      <c r="K91" s="243"/>
      <c r="L91" s="243"/>
      <c r="M91" s="243"/>
      <c r="N91" s="243"/>
      <c r="O91" s="244"/>
      <c r="P91" s="244"/>
      <c r="Q91" s="244"/>
      <c r="R91" s="244"/>
      <c r="S91" s="244"/>
      <c r="T91" s="244"/>
      <c r="U91" s="244"/>
      <c r="V91" s="244"/>
      <c r="W91" s="244"/>
      <c r="X91" s="244"/>
      <c r="Y91" s="244"/>
      <c r="Z91" s="244"/>
      <c r="AA91" s="244"/>
    </row>
  </sheetData>
  <sheetProtection sheet="1" formatCells="0" formatColumns="0" formatRows="0" insertColumns="0" insertRows="0" insertHyperlinks="0" deleteColumns="0" deleteRows="0" sort="0" autoFilter="0" pivotTables="0"/>
  <mergeCells count="233">
    <mergeCell ref="N56:N57"/>
    <mergeCell ref="N71:N72"/>
    <mergeCell ref="O82:O84"/>
    <mergeCell ref="O71:O75"/>
    <mergeCell ref="O76:O78"/>
    <mergeCell ref="O37:O42"/>
    <mergeCell ref="O64:O69"/>
    <mergeCell ref="O56:O57"/>
    <mergeCell ref="O46:O51"/>
    <mergeCell ref="N37:N38"/>
    <mergeCell ref="K3:N3"/>
    <mergeCell ref="E9:N9"/>
    <mergeCell ref="E10:N10"/>
    <mergeCell ref="E11:N11"/>
    <mergeCell ref="G18:H18"/>
    <mergeCell ref="G19:H19"/>
    <mergeCell ref="K2:N2"/>
    <mergeCell ref="M26:M27"/>
    <mergeCell ref="M22:M23"/>
    <mergeCell ref="M60:M61"/>
    <mergeCell ref="N60:N61"/>
    <mergeCell ref="M56:M57"/>
    <mergeCell ref="K60:K61"/>
    <mergeCell ref="L37:L38"/>
    <mergeCell ref="K37:K38"/>
    <mergeCell ref="L26:L27"/>
    <mergeCell ref="O10:O15"/>
    <mergeCell ref="O30:O35"/>
    <mergeCell ref="N22:N23"/>
    <mergeCell ref="N24:N25"/>
    <mergeCell ref="O17:O18"/>
    <mergeCell ref="N26:N27"/>
    <mergeCell ref="O19:O20"/>
    <mergeCell ref="J24:J25"/>
    <mergeCell ref="L22:L23"/>
    <mergeCell ref="K24:K25"/>
    <mergeCell ref="K26:K27"/>
    <mergeCell ref="I22:I23"/>
    <mergeCell ref="J22:J23"/>
    <mergeCell ref="I24:I25"/>
    <mergeCell ref="I26:I27"/>
    <mergeCell ref="L24:L25"/>
    <mergeCell ref="K22:K23"/>
    <mergeCell ref="L90:N90"/>
    <mergeCell ref="L89:N89"/>
    <mergeCell ref="G82:H82"/>
    <mergeCell ref="G71:H72"/>
    <mergeCell ref="G81:H81"/>
    <mergeCell ref="G76:H76"/>
    <mergeCell ref="G79:H79"/>
    <mergeCell ref="I71:I72"/>
    <mergeCell ref="J71:J72"/>
    <mergeCell ref="G80:H80"/>
    <mergeCell ref="G83:H83"/>
    <mergeCell ref="G78:H78"/>
    <mergeCell ref="G75:H75"/>
    <mergeCell ref="G77:H77"/>
    <mergeCell ref="G44:H44"/>
    <mergeCell ref="G37:H38"/>
    <mergeCell ref="M24:M25"/>
    <mergeCell ref="G39:H39"/>
    <mergeCell ref="G40:H40"/>
    <mergeCell ref="G42:H42"/>
    <mergeCell ref="G28:H28"/>
    <mergeCell ref="G29:H29"/>
    <mergeCell ref="G34:H34"/>
    <mergeCell ref="M37:M38"/>
    <mergeCell ref="J26:J27"/>
    <mergeCell ref="G26:H27"/>
    <mergeCell ref="A53:B53"/>
    <mergeCell ref="L87:N87"/>
    <mergeCell ref="D87:E87"/>
    <mergeCell ref="L88:N88"/>
    <mergeCell ref="G84:H84"/>
    <mergeCell ref="G85:H85"/>
    <mergeCell ref="G69:H69"/>
    <mergeCell ref="G70:H70"/>
    <mergeCell ref="G73:H73"/>
    <mergeCell ref="G74:H74"/>
    <mergeCell ref="A75:D75"/>
    <mergeCell ref="A64:D64"/>
    <mergeCell ref="A65:D65"/>
    <mergeCell ref="A73:D73"/>
    <mergeCell ref="A71:D71"/>
    <mergeCell ref="A69:D69"/>
    <mergeCell ref="A70:D70"/>
    <mergeCell ref="A74:D74"/>
    <mergeCell ref="A76:D76"/>
    <mergeCell ref="G63:H63"/>
    <mergeCell ref="A26:D26"/>
    <mergeCell ref="A27:D27"/>
    <mergeCell ref="A28:D28"/>
    <mergeCell ref="A66:D66"/>
    <mergeCell ref="A29:D29"/>
    <mergeCell ref="A34:D34"/>
    <mergeCell ref="A32:D32"/>
    <mergeCell ref="A35:D35"/>
    <mergeCell ref="A23:D23"/>
    <mergeCell ref="A22:D22"/>
    <mergeCell ref="L1:N1"/>
    <mergeCell ref="I1:J1"/>
    <mergeCell ref="E8:N8"/>
    <mergeCell ref="A8:D8"/>
    <mergeCell ref="J6:K6"/>
    <mergeCell ref="A4:N4"/>
    <mergeCell ref="A5:N5"/>
    <mergeCell ref="G17:H17"/>
    <mergeCell ref="A17:D17"/>
    <mergeCell ref="E12:N12"/>
    <mergeCell ref="E13:N13"/>
    <mergeCell ref="E14:N14"/>
    <mergeCell ref="A12:D12"/>
    <mergeCell ref="A13:D13"/>
    <mergeCell ref="A14:D14"/>
    <mergeCell ref="G16:H16"/>
    <mergeCell ref="A15:J15"/>
    <mergeCell ref="A16:D16"/>
    <mergeCell ref="G22:H23"/>
    <mergeCell ref="G32:H32"/>
    <mergeCell ref="G24:H25"/>
    <mergeCell ref="E22:E23"/>
    <mergeCell ref="F22:F23"/>
    <mergeCell ref="E24:E25"/>
    <mergeCell ref="F24:F25"/>
    <mergeCell ref="F26:F27"/>
    <mergeCell ref="G20:H20"/>
    <mergeCell ref="A36:D36"/>
    <mergeCell ref="A33:D33"/>
    <mergeCell ref="G30:H30"/>
    <mergeCell ref="G31:H31"/>
    <mergeCell ref="G35:H35"/>
    <mergeCell ref="G36:H36"/>
    <mergeCell ref="G33:H33"/>
    <mergeCell ref="A30:D30"/>
    <mergeCell ref="A31:D31"/>
    <mergeCell ref="C53:D53"/>
    <mergeCell ref="C52:D52"/>
    <mergeCell ref="A52:B52"/>
    <mergeCell ref="A9:D9"/>
    <mergeCell ref="A10:D10"/>
    <mergeCell ref="A11:D11"/>
    <mergeCell ref="A25:D25"/>
    <mergeCell ref="A19:D19"/>
    <mergeCell ref="A20:D20"/>
    <mergeCell ref="A42:D42"/>
    <mergeCell ref="A37:D37"/>
    <mergeCell ref="A45:D45"/>
    <mergeCell ref="A38:D38"/>
    <mergeCell ref="A39:D39"/>
    <mergeCell ref="A41:D41"/>
    <mergeCell ref="A43:D43"/>
    <mergeCell ref="A44:D44"/>
    <mergeCell ref="A40:D40"/>
    <mergeCell ref="B58:D58"/>
    <mergeCell ref="A50:D50"/>
    <mergeCell ref="A51:D51"/>
    <mergeCell ref="A18:B18"/>
    <mergeCell ref="C18:D18"/>
    <mergeCell ref="B24:D24"/>
    <mergeCell ref="A46:D46"/>
    <mergeCell ref="A47:D47"/>
    <mergeCell ref="A48:D48"/>
    <mergeCell ref="A49:D49"/>
    <mergeCell ref="A61:D61"/>
    <mergeCell ref="A67:D67"/>
    <mergeCell ref="A68:D68"/>
    <mergeCell ref="A62:D62"/>
    <mergeCell ref="A63:D63"/>
    <mergeCell ref="A54:D54"/>
    <mergeCell ref="A55:D55"/>
    <mergeCell ref="A56:D56"/>
    <mergeCell ref="A59:D59"/>
    <mergeCell ref="A57:D57"/>
    <mergeCell ref="A91:D91"/>
    <mergeCell ref="D89:E89"/>
    <mergeCell ref="D90:E90"/>
    <mergeCell ref="A89:C89"/>
    <mergeCell ref="A79:D79"/>
    <mergeCell ref="A84:D84"/>
    <mergeCell ref="A80:D80"/>
    <mergeCell ref="A81:D81"/>
    <mergeCell ref="A87:C87"/>
    <mergeCell ref="D88:E88"/>
    <mergeCell ref="E56:E57"/>
    <mergeCell ref="F56:F57"/>
    <mergeCell ref="A85:B85"/>
    <mergeCell ref="A82:D82"/>
    <mergeCell ref="C85:D85"/>
    <mergeCell ref="A83:D83"/>
    <mergeCell ref="A72:D72"/>
    <mergeCell ref="A77:D77"/>
    <mergeCell ref="A78:D78"/>
    <mergeCell ref="A60:D60"/>
    <mergeCell ref="M71:M72"/>
    <mergeCell ref="G59:H59"/>
    <mergeCell ref="G55:H55"/>
    <mergeCell ref="G64:H64"/>
    <mergeCell ref="G65:H65"/>
    <mergeCell ref="G62:H62"/>
    <mergeCell ref="G68:H68"/>
    <mergeCell ref="G67:H67"/>
    <mergeCell ref="G56:H57"/>
    <mergeCell ref="G58:H58"/>
    <mergeCell ref="I37:I38"/>
    <mergeCell ref="J37:J38"/>
    <mergeCell ref="K71:K72"/>
    <mergeCell ref="L71:L72"/>
    <mergeCell ref="I56:I57"/>
    <mergeCell ref="J56:J57"/>
    <mergeCell ref="K56:K57"/>
    <mergeCell ref="L60:L61"/>
    <mergeCell ref="I60:I61"/>
    <mergeCell ref="J60:J61"/>
    <mergeCell ref="F37:F38"/>
    <mergeCell ref="F71:F72"/>
    <mergeCell ref="G66:H66"/>
    <mergeCell ref="G51:H51"/>
    <mergeCell ref="G49:H49"/>
    <mergeCell ref="F60:F61"/>
    <mergeCell ref="G60:H61"/>
    <mergeCell ref="G45:H45"/>
    <mergeCell ref="G43:H43"/>
    <mergeCell ref="G41:H41"/>
    <mergeCell ref="A21:D21"/>
    <mergeCell ref="G21:H21"/>
    <mergeCell ref="L56:L57"/>
    <mergeCell ref="G46:H46"/>
    <mergeCell ref="G50:H50"/>
    <mergeCell ref="G47:H47"/>
    <mergeCell ref="G53:H53"/>
    <mergeCell ref="G52:H52"/>
    <mergeCell ref="G48:H48"/>
    <mergeCell ref="G54:H54"/>
  </mergeCells>
  <conditionalFormatting sqref="O56">
    <cfRule type="cellIs" priority="14" dxfId="45" operator="greaterThan" stopIfTrue="1">
      <formula>0</formula>
    </cfRule>
    <cfRule type="cellIs" priority="42" dxfId="11" operator="greaterThan" stopIfTrue="1">
      <formula>0</formula>
    </cfRule>
  </conditionalFormatting>
  <conditionalFormatting sqref="O59">
    <cfRule type="cellIs" priority="29" dxfId="11" operator="equal" stopIfTrue="1">
      <formula>"стр. 200 гр. 9 не равна стр. 470 гр. 3 Баланса!"</formula>
    </cfRule>
  </conditionalFormatting>
  <conditionalFormatting sqref="O62">
    <cfRule type="cellIs" priority="30" dxfId="11" operator="equal" stopIfTrue="1">
      <formula>"разность стр.152 гр. 7 и стр. 162 гр. 7 не равна стр. 220 гр.3 Приложения2!"</formula>
    </cfRule>
  </conditionalFormatting>
  <conditionalFormatting sqref="O63">
    <cfRule type="cellIs" priority="31" dxfId="11" operator="equal" stopIfTrue="1">
      <formula>"разность стр.153 гр. 10 и стр. 163 гр. 10  не равна стр. 230 гр.3 Приложения2!"</formula>
    </cfRule>
  </conditionalFormatting>
  <conditionalFormatting sqref="O85:O86 O81 O54">
    <cfRule type="cellIs" priority="32" dxfId="11" operator="greaterThan" stopIfTrue="1">
      <formula>0</formula>
    </cfRule>
  </conditionalFormatting>
  <conditionalFormatting sqref="O80 O55 O21">
    <cfRule type="cellIs" priority="52" dxfId="46" operator="greaterThan" stopIfTrue="1">
      <formula>0</formula>
    </cfRule>
  </conditionalFormatting>
  <conditionalFormatting sqref="F85">
    <cfRule type="cellIs" priority="53" dxfId="3" operator="notEqual" stopIfTrue="1">
      <formula>$Q$84</formula>
    </cfRule>
  </conditionalFormatting>
  <conditionalFormatting sqref="J85">
    <cfRule type="cellIs" priority="56" dxfId="3" operator="notEqual" stopIfTrue="1">
      <formula>$T$84</formula>
    </cfRule>
  </conditionalFormatting>
  <conditionalFormatting sqref="K85">
    <cfRule type="cellIs" priority="57" dxfId="3" operator="notEqual" stopIfTrue="1">
      <formula>$U$84</formula>
    </cfRule>
  </conditionalFormatting>
  <conditionalFormatting sqref="L85">
    <cfRule type="cellIs" priority="58" dxfId="3" operator="notEqual" stopIfTrue="1">
      <formula>$V$84</formula>
    </cfRule>
  </conditionalFormatting>
  <conditionalFormatting sqref="F56:F57">
    <cfRule type="cellIs" priority="59" dxfId="11" operator="notEqual" stopIfTrue="1">
      <formula>$Q$56</formula>
    </cfRule>
  </conditionalFormatting>
  <conditionalFormatting sqref="G56:H57">
    <cfRule type="cellIs" priority="60" dxfId="3" operator="notEqual" stopIfTrue="1">
      <formula>$R$56</formula>
    </cfRule>
  </conditionalFormatting>
  <conditionalFormatting sqref="I56:I57">
    <cfRule type="cellIs" priority="61" dxfId="3" operator="notEqual" stopIfTrue="1">
      <formula>$S$56</formula>
    </cfRule>
  </conditionalFormatting>
  <conditionalFormatting sqref="J56:J57">
    <cfRule type="cellIs" priority="62" dxfId="3" operator="notEqual" stopIfTrue="1">
      <formula>$T$56</formula>
    </cfRule>
  </conditionalFormatting>
  <conditionalFormatting sqref="K56:K57">
    <cfRule type="cellIs" priority="63" dxfId="3" operator="notEqual" stopIfTrue="1">
      <formula>$U$56</formula>
    </cfRule>
  </conditionalFormatting>
  <conditionalFormatting sqref="L56:L57">
    <cfRule type="cellIs" priority="64" dxfId="3" operator="notEqual" stopIfTrue="1">
      <formula>$V$56</formula>
    </cfRule>
  </conditionalFormatting>
  <conditionalFormatting sqref="M56:M57">
    <cfRule type="cellIs" priority="65" dxfId="3" operator="notEqual" stopIfTrue="1">
      <formula>$W$56</formula>
    </cfRule>
  </conditionalFormatting>
  <conditionalFormatting sqref="O82:O84">
    <cfRule type="cellIs" priority="66" dxfId="11" operator="greaterThan" stopIfTrue="1">
      <formula>0</formula>
    </cfRule>
    <cfRule type="cellIs" priority="67" dxfId="47" operator="equal" stopIfTrue="1">
      <formula>0</formula>
    </cfRule>
  </conditionalFormatting>
  <conditionalFormatting sqref="M85">
    <cfRule type="cellIs" priority="89" dxfId="3" operator="notEqual" stopIfTrue="1">
      <formula>$W$84</formula>
    </cfRule>
  </conditionalFormatting>
  <conditionalFormatting sqref="O29">
    <cfRule type="cellIs" priority="34" dxfId="11" operator="equal" stopIfTrue="1">
      <formula>"разность стр.053 гр. 10 и стр. 063 гр. 10  не равна стр. 230 гр.4 Приложения2!"</formula>
    </cfRule>
  </conditionalFormatting>
  <conditionalFormatting sqref="E9:N9">
    <cfRule type="cellIs" priority="68" dxfId="44" operator="equal" stopIfTrue="1">
      <formula>0</formula>
    </cfRule>
  </conditionalFormatting>
  <conditionalFormatting sqref="O28">
    <cfRule type="cellIs" priority="92" dxfId="11" operator="not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18:I18">
      <formula1>0</formula1>
    </dataValidation>
  </dataValidations>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5" r:id="rId4"/>
  <headerFooter alignWithMargins="0">
    <oddHeader>&amp;R&amp;"Times New Roman,обычный"&amp;7Подготовлено с использованием системы "КонсультантПлюс"</oddHeader>
  </headerFooter>
  <rowBreaks count="1" manualBreakCount="1">
    <brk id="79" max="13" man="1"/>
  </rowBreaks>
  <drawing r:id="rId3"/>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90"/>
  <sheetViews>
    <sheetView zoomScaleSheetLayoutView="100" zoomScalePageLayoutView="0" workbookViewId="0" topLeftCell="A28">
      <selection activeCell="G29" sqref="G29:J29"/>
    </sheetView>
  </sheetViews>
  <sheetFormatPr defaultColWidth="9.00390625" defaultRowHeight="11.25" customHeight="1"/>
  <cols>
    <col min="1" max="1" width="16.375" style="52" customWidth="1"/>
    <col min="2" max="2" width="3.00390625" style="52" customWidth="1"/>
    <col min="3" max="3" width="6.375" style="52" customWidth="1"/>
    <col min="4" max="4" width="6.875" style="52" customWidth="1"/>
    <col min="5" max="5" width="3.25390625" style="52" customWidth="1"/>
    <col min="6" max="6" width="8.375" style="52" customWidth="1"/>
    <col min="7" max="7" width="2.75390625" style="52" customWidth="1"/>
    <col min="8" max="8" width="7.75390625" style="52" customWidth="1"/>
    <col min="9" max="9" width="1.75390625" style="52" customWidth="1"/>
    <col min="10" max="10" width="8.375" style="52" customWidth="1"/>
    <col min="11" max="11" width="3.00390625" style="52" customWidth="1"/>
    <col min="12" max="12" width="7.125" style="52" customWidth="1"/>
    <col min="13" max="13" width="1.75390625" style="52" customWidth="1"/>
    <col min="14" max="14" width="9.00390625" style="52" customWidth="1"/>
    <col min="15" max="16" width="18.875" style="52" customWidth="1"/>
    <col min="17" max="18" width="4.75390625" style="52" customWidth="1"/>
    <col min="19" max="16384" width="9.125" style="52" customWidth="1"/>
  </cols>
  <sheetData>
    <row r="1" spans="1:14" s="50" customFormat="1" ht="11.25" customHeight="1">
      <c r="A1" s="5"/>
      <c r="B1" s="69"/>
      <c r="C1" s="69"/>
      <c r="D1" s="69"/>
      <c r="E1" s="69"/>
      <c r="F1" s="69"/>
      <c r="G1" s="69"/>
      <c r="H1" s="69"/>
      <c r="I1" s="69"/>
      <c r="J1" s="420" t="s">
        <v>61</v>
      </c>
      <c r="K1" s="420"/>
      <c r="L1" s="420"/>
      <c r="M1" s="420"/>
      <c r="N1" s="420"/>
    </row>
    <row r="2" spans="1:14" s="50" customFormat="1" ht="22.5" customHeight="1">
      <c r="A2" s="69"/>
      <c r="B2" s="69"/>
      <c r="C2" s="69"/>
      <c r="D2" s="69"/>
      <c r="E2" s="69"/>
      <c r="F2" s="69"/>
      <c r="G2" s="69"/>
      <c r="H2" s="355" t="s">
        <v>233</v>
      </c>
      <c r="I2" s="355"/>
      <c r="J2" s="355"/>
      <c r="K2" s="355"/>
      <c r="L2" s="355"/>
      <c r="M2" s="355"/>
      <c r="N2" s="355"/>
    </row>
    <row r="3" spans="1:14" s="50" customFormat="1" ht="11.25" customHeight="1">
      <c r="A3" s="69"/>
      <c r="B3" s="69"/>
      <c r="C3" s="69"/>
      <c r="D3" s="69"/>
      <c r="E3" s="69"/>
      <c r="F3" s="69"/>
      <c r="G3" s="69"/>
      <c r="H3" s="69"/>
      <c r="I3" s="69"/>
      <c r="J3" s="577" t="s">
        <v>232</v>
      </c>
      <c r="K3" s="578"/>
      <c r="L3" s="578"/>
      <c r="M3" s="578"/>
      <c r="N3" s="578"/>
    </row>
    <row r="4" spans="1:14" s="50" customFormat="1" ht="3" customHeight="1">
      <c r="A4" s="69"/>
      <c r="B4" s="69"/>
      <c r="C4" s="69"/>
      <c r="D4" s="69"/>
      <c r="E4" s="69"/>
      <c r="F4" s="69"/>
      <c r="G4" s="69"/>
      <c r="H4" s="69"/>
      <c r="I4" s="69"/>
      <c r="J4" s="69"/>
      <c r="K4" s="69"/>
      <c r="L4" s="69"/>
      <c r="M4" s="69"/>
      <c r="N4" s="69"/>
    </row>
    <row r="5" spans="1:14" s="50" customFormat="1" ht="12.75" customHeight="1">
      <c r="A5" s="415" t="s">
        <v>16</v>
      </c>
      <c r="B5" s="415"/>
      <c r="C5" s="415"/>
      <c r="D5" s="415"/>
      <c r="E5" s="415"/>
      <c r="F5" s="415"/>
      <c r="G5" s="415"/>
      <c r="H5" s="415"/>
      <c r="I5" s="415"/>
      <c r="J5" s="415"/>
      <c r="K5" s="415"/>
      <c r="L5" s="415"/>
      <c r="M5" s="415"/>
      <c r="N5" s="415"/>
    </row>
    <row r="6" spans="1:14" s="50" customFormat="1" ht="12.75" customHeight="1">
      <c r="A6" s="415" t="s">
        <v>367</v>
      </c>
      <c r="B6" s="415"/>
      <c r="C6" s="415"/>
      <c r="D6" s="415"/>
      <c r="E6" s="415"/>
      <c r="F6" s="415"/>
      <c r="G6" s="415"/>
      <c r="H6" s="415"/>
      <c r="I6" s="415"/>
      <c r="J6" s="415"/>
      <c r="K6" s="415"/>
      <c r="L6" s="415"/>
      <c r="M6" s="415"/>
      <c r="N6" s="415"/>
    </row>
    <row r="7" spans="1:14" s="50" customFormat="1" ht="15" customHeight="1">
      <c r="A7" s="69"/>
      <c r="B7" s="69"/>
      <c r="C7" s="248" t="s">
        <v>366</v>
      </c>
      <c r="D7" s="59" t="str">
        <f>'Прил.2'!D6</f>
        <v>январь</v>
      </c>
      <c r="E7" s="59" t="s">
        <v>159</v>
      </c>
      <c r="F7" s="59" t="str">
        <f>'Прил.2'!F6</f>
        <v>декабрь</v>
      </c>
      <c r="G7" s="581">
        <f>Баланс!K5</f>
        <v>44196</v>
      </c>
      <c r="H7" s="581"/>
      <c r="I7" s="581"/>
      <c r="J7" s="69"/>
      <c r="K7" s="69"/>
      <c r="L7" s="69"/>
      <c r="M7" s="69"/>
      <c r="N7" s="69"/>
    </row>
    <row r="8" spans="1:14" s="50" customFormat="1" ht="13.5" customHeight="1">
      <c r="A8" s="87"/>
      <c r="B8" s="69"/>
      <c r="C8" s="69"/>
      <c r="D8" s="69"/>
      <c r="E8" s="69"/>
      <c r="F8" s="69"/>
      <c r="G8" s="69"/>
      <c r="H8" s="69"/>
      <c r="I8" s="69"/>
      <c r="J8" s="69"/>
      <c r="K8" s="69"/>
      <c r="L8" s="69"/>
      <c r="M8" s="69"/>
      <c r="N8" s="69"/>
    </row>
    <row r="9" spans="1:14" s="50" customFormat="1" ht="15" customHeight="1">
      <c r="A9" s="401" t="s">
        <v>26</v>
      </c>
      <c r="B9" s="402"/>
      <c r="C9" s="402"/>
      <c r="D9" s="106"/>
      <c r="E9" s="403" t="str">
        <f>Баланс!D21</f>
        <v>ОАО "АГАТ-стройсервис"</v>
      </c>
      <c r="F9" s="404"/>
      <c r="G9" s="404"/>
      <c r="H9" s="404"/>
      <c r="I9" s="404"/>
      <c r="J9" s="404"/>
      <c r="K9" s="404"/>
      <c r="L9" s="404"/>
      <c r="M9" s="404"/>
      <c r="N9" s="405"/>
    </row>
    <row r="10" spans="1:14" s="50" customFormat="1" ht="15" customHeight="1">
      <c r="A10" s="401" t="s">
        <v>17</v>
      </c>
      <c r="B10" s="402"/>
      <c r="C10" s="402"/>
      <c r="D10" s="106"/>
      <c r="E10" s="582">
        <f>Баланс!D22</f>
        <v>500057113</v>
      </c>
      <c r="F10" s="583"/>
      <c r="G10" s="583"/>
      <c r="H10" s="583"/>
      <c r="I10" s="583"/>
      <c r="J10" s="583"/>
      <c r="K10" s="583"/>
      <c r="L10" s="583"/>
      <c r="M10" s="583"/>
      <c r="N10" s="584"/>
    </row>
    <row r="11" spans="1:14" s="50" customFormat="1" ht="15" customHeight="1">
      <c r="A11" s="401" t="s">
        <v>245</v>
      </c>
      <c r="B11" s="402"/>
      <c r="C11" s="402"/>
      <c r="D11" s="106"/>
      <c r="E11" s="403" t="str">
        <f>Баланс!D23</f>
        <v>Общее строительство зданий</v>
      </c>
      <c r="F11" s="404"/>
      <c r="G11" s="404"/>
      <c r="H11" s="404"/>
      <c r="I11" s="404"/>
      <c r="J11" s="404"/>
      <c r="K11" s="404"/>
      <c r="L11" s="404"/>
      <c r="M11" s="404"/>
      <c r="N11" s="405"/>
    </row>
    <row r="12" spans="1:14" s="50" customFormat="1" ht="15" customHeight="1">
      <c r="A12" s="401" t="s">
        <v>18</v>
      </c>
      <c r="B12" s="402"/>
      <c r="C12" s="402"/>
      <c r="D12" s="106"/>
      <c r="E12" s="403" t="str">
        <f>Баланс!D24</f>
        <v>Открытое акционерное общество</v>
      </c>
      <c r="F12" s="404"/>
      <c r="G12" s="404"/>
      <c r="H12" s="404"/>
      <c r="I12" s="404"/>
      <c r="J12" s="404"/>
      <c r="K12" s="404"/>
      <c r="L12" s="404"/>
      <c r="M12" s="404"/>
      <c r="N12" s="405"/>
    </row>
    <row r="13" spans="1:14" s="50" customFormat="1" ht="15" customHeight="1">
      <c r="A13" s="401" t="s">
        <v>19</v>
      </c>
      <c r="B13" s="402"/>
      <c r="C13" s="402"/>
      <c r="D13" s="106"/>
      <c r="E13" s="403" t="str">
        <f>Баланс!D25</f>
        <v>собрание акционеров</v>
      </c>
      <c r="F13" s="404"/>
      <c r="G13" s="404"/>
      <c r="H13" s="404"/>
      <c r="I13" s="404"/>
      <c r="J13" s="404"/>
      <c r="K13" s="404"/>
      <c r="L13" s="404"/>
      <c r="M13" s="404"/>
      <c r="N13" s="405"/>
    </row>
    <row r="14" spans="1:14" s="50" customFormat="1" ht="15" customHeight="1">
      <c r="A14" s="401" t="s">
        <v>20</v>
      </c>
      <c r="B14" s="402"/>
      <c r="C14" s="402"/>
      <c r="D14" s="106"/>
      <c r="E14" s="403" t="str">
        <f>Баланс!D26</f>
        <v>тыс.руб.</v>
      </c>
      <c r="F14" s="404"/>
      <c r="G14" s="404"/>
      <c r="H14" s="404"/>
      <c r="I14" s="404"/>
      <c r="J14" s="404"/>
      <c r="K14" s="404"/>
      <c r="L14" s="404"/>
      <c r="M14" s="404"/>
      <c r="N14" s="405"/>
    </row>
    <row r="15" spans="1:14" s="50" customFormat="1" ht="15" customHeight="1">
      <c r="A15" s="401" t="s">
        <v>27</v>
      </c>
      <c r="B15" s="402"/>
      <c r="C15" s="402"/>
      <c r="D15" s="106"/>
      <c r="E15" s="403" t="str">
        <f>Баланс!D27</f>
        <v>231103, г.Ошмяны, ул. Советская д.173</v>
      </c>
      <c r="F15" s="404"/>
      <c r="G15" s="404"/>
      <c r="H15" s="404"/>
      <c r="I15" s="404"/>
      <c r="J15" s="404"/>
      <c r="K15" s="404"/>
      <c r="L15" s="404"/>
      <c r="M15" s="404"/>
      <c r="N15" s="405"/>
    </row>
    <row r="16" spans="1:18" s="50" customFormat="1" ht="11.25" customHeight="1">
      <c r="A16" s="87"/>
      <c r="B16" s="87"/>
      <c r="C16" s="87"/>
      <c r="D16" s="87"/>
      <c r="E16" s="87"/>
      <c r="F16" s="87"/>
      <c r="G16" s="87"/>
      <c r="H16" s="87"/>
      <c r="I16" s="87"/>
      <c r="J16" s="69"/>
      <c r="K16" s="69"/>
      <c r="L16" s="69"/>
      <c r="M16" s="69"/>
      <c r="N16" s="69"/>
      <c r="O16" s="536" t="s">
        <v>198</v>
      </c>
      <c r="P16" s="536"/>
      <c r="Q16" s="536"/>
      <c r="R16" s="536"/>
    </row>
    <row r="17" spans="1:18" s="50" customFormat="1" ht="15" customHeight="1">
      <c r="A17" s="409" t="s">
        <v>44</v>
      </c>
      <c r="B17" s="410"/>
      <c r="C17" s="410"/>
      <c r="D17" s="410"/>
      <c r="E17" s="411"/>
      <c r="F17" s="563" t="s">
        <v>449</v>
      </c>
      <c r="G17" s="29" t="s">
        <v>178</v>
      </c>
      <c r="H17" s="30" t="str">
        <f>D7</f>
        <v>январь</v>
      </c>
      <c r="I17" s="31" t="s">
        <v>159</v>
      </c>
      <c r="J17" s="30" t="str">
        <f>F7</f>
        <v>декабрь</v>
      </c>
      <c r="K17" s="29" t="s">
        <v>178</v>
      </c>
      <c r="L17" s="30" t="str">
        <f>D7</f>
        <v>январь</v>
      </c>
      <c r="M17" s="30" t="s">
        <v>159</v>
      </c>
      <c r="N17" s="32" t="str">
        <f>F7</f>
        <v>декабрь</v>
      </c>
      <c r="O17" s="536"/>
      <c r="P17" s="536"/>
      <c r="Q17" s="536"/>
      <c r="R17" s="536"/>
    </row>
    <row r="18" spans="1:18" ht="15" customHeight="1">
      <c r="A18" s="412"/>
      <c r="B18" s="413"/>
      <c r="C18" s="413"/>
      <c r="D18" s="413"/>
      <c r="E18" s="414"/>
      <c r="F18" s="564"/>
      <c r="G18" s="537">
        <f>G7</f>
        <v>44196</v>
      </c>
      <c r="H18" s="413"/>
      <c r="I18" s="413"/>
      <c r="J18" s="413"/>
      <c r="K18" s="537">
        <f>DATE(YEAR(G18),MONTH(0),DAY(0))</f>
        <v>43830</v>
      </c>
      <c r="L18" s="538"/>
      <c r="M18" s="538"/>
      <c r="N18" s="539"/>
      <c r="O18" s="536"/>
      <c r="P18" s="536"/>
      <c r="Q18" s="536"/>
      <c r="R18" s="536"/>
    </row>
    <row r="19" spans="1:18" ht="11.25" customHeight="1">
      <c r="A19" s="296">
        <v>1</v>
      </c>
      <c r="B19" s="297"/>
      <c r="C19" s="297"/>
      <c r="D19" s="297"/>
      <c r="E19" s="298"/>
      <c r="F19" s="107">
        <v>2</v>
      </c>
      <c r="G19" s="579">
        <v>3</v>
      </c>
      <c r="H19" s="580"/>
      <c r="I19" s="580"/>
      <c r="J19" s="580"/>
      <c r="K19" s="406">
        <v>4</v>
      </c>
      <c r="L19" s="407"/>
      <c r="M19" s="407"/>
      <c r="N19" s="408"/>
      <c r="O19" s="536"/>
      <c r="P19" s="536"/>
      <c r="Q19" s="536"/>
      <c r="R19" s="536"/>
    </row>
    <row r="20" spans="1:15" s="8" customFormat="1" ht="15" customHeight="1">
      <c r="A20" s="568" t="s">
        <v>67</v>
      </c>
      <c r="B20" s="569"/>
      <c r="C20" s="569"/>
      <c r="D20" s="569"/>
      <c r="E20" s="569"/>
      <c r="F20" s="569"/>
      <c r="G20" s="569"/>
      <c r="H20" s="569"/>
      <c r="I20" s="569"/>
      <c r="J20" s="569"/>
      <c r="K20" s="569"/>
      <c r="L20" s="569"/>
      <c r="M20" s="569"/>
      <c r="N20" s="570"/>
      <c r="O20" s="127" t="s">
        <v>215</v>
      </c>
    </row>
    <row r="21" spans="1:14" s="8" customFormat="1" ht="15" customHeight="1">
      <c r="A21" s="560" t="s">
        <v>62</v>
      </c>
      <c r="B21" s="560"/>
      <c r="C21" s="560"/>
      <c r="D21" s="560"/>
      <c r="E21" s="560"/>
      <c r="F21" s="82" t="s">
        <v>34</v>
      </c>
      <c r="G21" s="368">
        <f>SUM(G22:J26)</f>
        <v>753</v>
      </c>
      <c r="H21" s="369"/>
      <c r="I21" s="369"/>
      <c r="J21" s="370"/>
      <c r="K21" s="368">
        <f>SUM(K22:N26)</f>
        <v>872</v>
      </c>
      <c r="L21" s="369"/>
      <c r="M21" s="369"/>
      <c r="N21" s="370"/>
    </row>
    <row r="22" spans="1:14" s="8" customFormat="1" ht="15" customHeight="1">
      <c r="A22" s="561" t="s">
        <v>450</v>
      </c>
      <c r="B22" s="561"/>
      <c r="C22" s="561"/>
      <c r="D22" s="561"/>
      <c r="E22" s="561"/>
      <c r="F22" s="109"/>
      <c r="G22" s="574"/>
      <c r="H22" s="575"/>
      <c r="I22" s="575"/>
      <c r="J22" s="576"/>
      <c r="K22" s="574"/>
      <c r="L22" s="575"/>
      <c r="M22" s="575"/>
      <c r="N22" s="576"/>
    </row>
    <row r="23" spans="1:14" s="8" customFormat="1" ht="27" customHeight="1">
      <c r="A23" s="562" t="s">
        <v>70</v>
      </c>
      <c r="B23" s="562"/>
      <c r="C23" s="562"/>
      <c r="D23" s="562"/>
      <c r="E23" s="562"/>
      <c r="F23" s="110" t="s">
        <v>380</v>
      </c>
      <c r="G23" s="382">
        <v>743</v>
      </c>
      <c r="H23" s="383"/>
      <c r="I23" s="383"/>
      <c r="J23" s="384"/>
      <c r="K23" s="382">
        <v>843</v>
      </c>
      <c r="L23" s="383"/>
      <c r="M23" s="383"/>
      <c r="N23" s="384"/>
    </row>
    <row r="24" spans="1:14" s="8" customFormat="1" ht="25.5" customHeight="1">
      <c r="A24" s="559" t="s">
        <v>71</v>
      </c>
      <c r="B24" s="559"/>
      <c r="C24" s="559"/>
      <c r="D24" s="559"/>
      <c r="E24" s="559"/>
      <c r="F24" s="82" t="s">
        <v>381</v>
      </c>
      <c r="G24" s="377">
        <v>10</v>
      </c>
      <c r="H24" s="378"/>
      <c r="I24" s="378"/>
      <c r="J24" s="379"/>
      <c r="K24" s="377">
        <v>29</v>
      </c>
      <c r="L24" s="378"/>
      <c r="M24" s="378"/>
      <c r="N24" s="379"/>
    </row>
    <row r="25" spans="1:14" s="8" customFormat="1" ht="15" customHeight="1">
      <c r="A25" s="559" t="s">
        <v>72</v>
      </c>
      <c r="B25" s="559"/>
      <c r="C25" s="559"/>
      <c r="D25" s="559"/>
      <c r="E25" s="559"/>
      <c r="F25" s="82" t="s">
        <v>382</v>
      </c>
      <c r="G25" s="377">
        <v>0</v>
      </c>
      <c r="H25" s="378"/>
      <c r="I25" s="378"/>
      <c r="J25" s="379"/>
      <c r="K25" s="377">
        <v>0</v>
      </c>
      <c r="L25" s="378"/>
      <c r="M25" s="378"/>
      <c r="N25" s="379"/>
    </row>
    <row r="26" spans="1:14" s="8" customFormat="1" ht="15" customHeight="1">
      <c r="A26" s="559" t="s">
        <v>63</v>
      </c>
      <c r="B26" s="559"/>
      <c r="C26" s="559"/>
      <c r="D26" s="559"/>
      <c r="E26" s="559"/>
      <c r="F26" s="82" t="s">
        <v>383</v>
      </c>
      <c r="G26" s="377">
        <v>0</v>
      </c>
      <c r="H26" s="378"/>
      <c r="I26" s="378"/>
      <c r="J26" s="379"/>
      <c r="K26" s="377">
        <v>0</v>
      </c>
      <c r="L26" s="378"/>
      <c r="M26" s="378"/>
      <c r="N26" s="379"/>
    </row>
    <row r="27" spans="1:14" s="8" customFormat="1" ht="15" customHeight="1">
      <c r="A27" s="560" t="s">
        <v>64</v>
      </c>
      <c r="B27" s="560"/>
      <c r="C27" s="560"/>
      <c r="D27" s="560"/>
      <c r="E27" s="560"/>
      <c r="F27" s="82" t="s">
        <v>35</v>
      </c>
      <c r="G27" s="546">
        <f>SUM(G28:J32)</f>
        <v>760</v>
      </c>
      <c r="H27" s="547"/>
      <c r="I27" s="547"/>
      <c r="J27" s="548"/>
      <c r="K27" s="546">
        <f>SUM(K28:N32)</f>
        <v>878</v>
      </c>
      <c r="L27" s="547"/>
      <c r="M27" s="547"/>
      <c r="N27" s="548"/>
    </row>
    <row r="28" spans="1:14" s="8" customFormat="1" ht="15" customHeight="1">
      <c r="A28" s="561" t="s">
        <v>450</v>
      </c>
      <c r="B28" s="561"/>
      <c r="C28" s="561"/>
      <c r="D28" s="561"/>
      <c r="E28" s="561"/>
      <c r="F28" s="113"/>
      <c r="G28" s="540"/>
      <c r="H28" s="541"/>
      <c r="I28" s="541"/>
      <c r="J28" s="542"/>
      <c r="K28" s="540"/>
      <c r="L28" s="541"/>
      <c r="M28" s="541"/>
      <c r="N28" s="542"/>
    </row>
    <row r="29" spans="1:14" s="8" customFormat="1" ht="15" customHeight="1">
      <c r="A29" s="562" t="s">
        <v>73</v>
      </c>
      <c r="B29" s="562"/>
      <c r="C29" s="562"/>
      <c r="D29" s="562"/>
      <c r="E29" s="562"/>
      <c r="F29" s="114" t="s">
        <v>384</v>
      </c>
      <c r="G29" s="356">
        <v>199</v>
      </c>
      <c r="H29" s="357"/>
      <c r="I29" s="357"/>
      <c r="J29" s="358"/>
      <c r="K29" s="356">
        <v>575</v>
      </c>
      <c r="L29" s="357"/>
      <c r="M29" s="357"/>
      <c r="N29" s="358"/>
    </row>
    <row r="30" spans="1:14" s="8" customFormat="1" ht="15" customHeight="1">
      <c r="A30" s="559" t="s">
        <v>66</v>
      </c>
      <c r="B30" s="559"/>
      <c r="C30" s="559"/>
      <c r="D30" s="559"/>
      <c r="E30" s="559"/>
      <c r="F30" s="82" t="s">
        <v>385</v>
      </c>
      <c r="G30" s="365">
        <v>299</v>
      </c>
      <c r="H30" s="366"/>
      <c r="I30" s="366"/>
      <c r="J30" s="367"/>
      <c r="K30" s="365">
        <v>159</v>
      </c>
      <c r="L30" s="366"/>
      <c r="M30" s="366"/>
      <c r="N30" s="367"/>
    </row>
    <row r="31" spans="1:14" s="8" customFormat="1" ht="15" customHeight="1">
      <c r="A31" s="559" t="s">
        <v>74</v>
      </c>
      <c r="B31" s="559"/>
      <c r="C31" s="559"/>
      <c r="D31" s="559"/>
      <c r="E31" s="559"/>
      <c r="F31" s="82" t="s">
        <v>386</v>
      </c>
      <c r="G31" s="365">
        <v>238</v>
      </c>
      <c r="H31" s="366"/>
      <c r="I31" s="366"/>
      <c r="J31" s="367"/>
      <c r="K31" s="365">
        <v>127</v>
      </c>
      <c r="L31" s="366"/>
      <c r="M31" s="366"/>
      <c r="N31" s="367"/>
    </row>
    <row r="32" spans="1:14" s="8" customFormat="1" ht="15" customHeight="1">
      <c r="A32" s="559" t="s">
        <v>368</v>
      </c>
      <c r="B32" s="559"/>
      <c r="C32" s="559"/>
      <c r="D32" s="559"/>
      <c r="E32" s="559"/>
      <c r="F32" s="82" t="s">
        <v>387</v>
      </c>
      <c r="G32" s="365">
        <v>24</v>
      </c>
      <c r="H32" s="366"/>
      <c r="I32" s="366"/>
      <c r="J32" s="367"/>
      <c r="K32" s="365">
        <v>17</v>
      </c>
      <c r="L32" s="366"/>
      <c r="M32" s="366"/>
      <c r="N32" s="367"/>
    </row>
    <row r="33" spans="1:18" s="8" customFormat="1" ht="27" customHeight="1">
      <c r="A33" s="560" t="s">
        <v>234</v>
      </c>
      <c r="B33" s="560"/>
      <c r="C33" s="560"/>
      <c r="D33" s="560"/>
      <c r="E33" s="560"/>
      <c r="F33" s="82" t="s">
        <v>36</v>
      </c>
      <c r="G33" s="368">
        <f>G21-G27</f>
        <v>-7</v>
      </c>
      <c r="H33" s="369"/>
      <c r="I33" s="369"/>
      <c r="J33" s="370"/>
      <c r="K33" s="368">
        <f>K21-K27</f>
        <v>-6</v>
      </c>
      <c r="L33" s="369"/>
      <c r="M33" s="369"/>
      <c r="N33" s="370"/>
      <c r="O33" s="115"/>
      <c r="P33" s="115"/>
      <c r="Q33" s="115"/>
      <c r="R33" s="115"/>
    </row>
    <row r="34" spans="1:18" s="8" customFormat="1" ht="15" customHeight="1">
      <c r="A34" s="568" t="s">
        <v>369</v>
      </c>
      <c r="B34" s="569"/>
      <c r="C34" s="569"/>
      <c r="D34" s="569"/>
      <c r="E34" s="569"/>
      <c r="F34" s="569"/>
      <c r="G34" s="569"/>
      <c r="H34" s="569"/>
      <c r="I34" s="569"/>
      <c r="J34" s="569"/>
      <c r="K34" s="569"/>
      <c r="L34" s="569"/>
      <c r="M34" s="569"/>
      <c r="N34" s="570"/>
      <c r="O34" s="116"/>
      <c r="P34" s="116"/>
      <c r="Q34" s="116"/>
      <c r="R34" s="116"/>
    </row>
    <row r="35" spans="1:14" s="8" customFormat="1" ht="15" customHeight="1">
      <c r="A35" s="560" t="s">
        <v>62</v>
      </c>
      <c r="B35" s="560"/>
      <c r="C35" s="560"/>
      <c r="D35" s="560"/>
      <c r="E35" s="560"/>
      <c r="F35" s="82" t="s">
        <v>37</v>
      </c>
      <c r="G35" s="368">
        <f>SUM(G36:J41)</f>
        <v>0</v>
      </c>
      <c r="H35" s="369"/>
      <c r="I35" s="369"/>
      <c r="J35" s="370"/>
      <c r="K35" s="368">
        <f>SUM(K36:N41)</f>
        <v>0</v>
      </c>
      <c r="L35" s="369"/>
      <c r="M35" s="369"/>
      <c r="N35" s="370"/>
    </row>
    <row r="36" spans="1:14" s="8" customFormat="1" ht="15" customHeight="1">
      <c r="A36" s="561" t="s">
        <v>450</v>
      </c>
      <c r="B36" s="561"/>
      <c r="C36" s="561"/>
      <c r="D36" s="561"/>
      <c r="E36" s="561"/>
      <c r="F36" s="117"/>
      <c r="G36" s="540"/>
      <c r="H36" s="541"/>
      <c r="I36" s="541"/>
      <c r="J36" s="542"/>
      <c r="K36" s="540"/>
      <c r="L36" s="541"/>
      <c r="M36" s="541"/>
      <c r="N36" s="542"/>
    </row>
    <row r="37" spans="1:14" s="8" customFormat="1" ht="27" customHeight="1">
      <c r="A37" s="562" t="s">
        <v>388</v>
      </c>
      <c r="B37" s="562"/>
      <c r="C37" s="562"/>
      <c r="D37" s="562"/>
      <c r="E37" s="562"/>
      <c r="F37" s="114" t="s">
        <v>45</v>
      </c>
      <c r="G37" s="382">
        <v>0</v>
      </c>
      <c r="H37" s="383"/>
      <c r="I37" s="383"/>
      <c r="J37" s="384"/>
      <c r="K37" s="382">
        <v>0</v>
      </c>
      <c r="L37" s="383"/>
      <c r="M37" s="383"/>
      <c r="N37" s="384"/>
    </row>
    <row r="38" spans="1:14" s="8" customFormat="1" ht="15" customHeight="1">
      <c r="A38" s="559" t="s">
        <v>389</v>
      </c>
      <c r="B38" s="559"/>
      <c r="C38" s="559"/>
      <c r="D38" s="559"/>
      <c r="E38" s="559"/>
      <c r="F38" s="82" t="s">
        <v>46</v>
      </c>
      <c r="G38" s="377">
        <v>0</v>
      </c>
      <c r="H38" s="378"/>
      <c r="I38" s="378"/>
      <c r="J38" s="379"/>
      <c r="K38" s="377">
        <v>0</v>
      </c>
      <c r="L38" s="378"/>
      <c r="M38" s="378"/>
      <c r="N38" s="379"/>
    </row>
    <row r="39" spans="1:14" s="8" customFormat="1" ht="27" customHeight="1">
      <c r="A39" s="559" t="s">
        <v>297</v>
      </c>
      <c r="B39" s="559"/>
      <c r="C39" s="559"/>
      <c r="D39" s="559"/>
      <c r="E39" s="559"/>
      <c r="F39" s="82" t="s">
        <v>47</v>
      </c>
      <c r="G39" s="377">
        <v>0</v>
      </c>
      <c r="H39" s="378"/>
      <c r="I39" s="378"/>
      <c r="J39" s="379"/>
      <c r="K39" s="377">
        <v>0</v>
      </c>
      <c r="L39" s="378"/>
      <c r="M39" s="378"/>
      <c r="N39" s="379"/>
    </row>
    <row r="40" spans="1:14" s="8" customFormat="1" ht="15" customHeight="1">
      <c r="A40" s="559" t="s">
        <v>390</v>
      </c>
      <c r="B40" s="559"/>
      <c r="C40" s="559"/>
      <c r="D40" s="559"/>
      <c r="E40" s="559"/>
      <c r="F40" s="82" t="s">
        <v>48</v>
      </c>
      <c r="G40" s="377">
        <v>0</v>
      </c>
      <c r="H40" s="378"/>
      <c r="I40" s="378"/>
      <c r="J40" s="379"/>
      <c r="K40" s="377">
        <v>0</v>
      </c>
      <c r="L40" s="378"/>
      <c r="M40" s="378"/>
      <c r="N40" s="379"/>
    </row>
    <row r="41" spans="1:14" s="8" customFormat="1" ht="15" customHeight="1">
      <c r="A41" s="559" t="s">
        <v>63</v>
      </c>
      <c r="B41" s="559"/>
      <c r="C41" s="559"/>
      <c r="D41" s="559"/>
      <c r="E41" s="559"/>
      <c r="F41" s="82" t="s">
        <v>49</v>
      </c>
      <c r="G41" s="377">
        <v>0</v>
      </c>
      <c r="H41" s="378"/>
      <c r="I41" s="378"/>
      <c r="J41" s="379"/>
      <c r="K41" s="377">
        <v>0</v>
      </c>
      <c r="L41" s="378"/>
      <c r="M41" s="378"/>
      <c r="N41" s="379"/>
    </row>
    <row r="42" spans="1:14" s="8" customFormat="1" ht="15" customHeight="1">
      <c r="A42" s="560" t="s">
        <v>64</v>
      </c>
      <c r="B42" s="560"/>
      <c r="C42" s="560"/>
      <c r="D42" s="560"/>
      <c r="E42" s="560"/>
      <c r="F42" s="82" t="s">
        <v>38</v>
      </c>
      <c r="G42" s="546">
        <f>SUM(G43:J47)</f>
        <v>0</v>
      </c>
      <c r="H42" s="547"/>
      <c r="I42" s="547"/>
      <c r="J42" s="548"/>
      <c r="K42" s="546">
        <f>SUM(K43:N47)</f>
        <v>0</v>
      </c>
      <c r="L42" s="547"/>
      <c r="M42" s="547"/>
      <c r="N42" s="548"/>
    </row>
    <row r="43" spans="1:14" s="8" customFormat="1" ht="15" customHeight="1">
      <c r="A43" s="561" t="s">
        <v>450</v>
      </c>
      <c r="B43" s="561"/>
      <c r="C43" s="561"/>
      <c r="D43" s="561"/>
      <c r="E43" s="561"/>
      <c r="F43" s="113"/>
      <c r="G43" s="540"/>
      <c r="H43" s="541"/>
      <c r="I43" s="541"/>
      <c r="J43" s="542"/>
      <c r="K43" s="540"/>
      <c r="L43" s="541"/>
      <c r="M43" s="541"/>
      <c r="N43" s="542"/>
    </row>
    <row r="44" spans="1:14" s="8" customFormat="1" ht="38.25" customHeight="1">
      <c r="A44" s="562" t="s">
        <v>391</v>
      </c>
      <c r="B44" s="562"/>
      <c r="C44" s="562"/>
      <c r="D44" s="562"/>
      <c r="E44" s="562"/>
      <c r="F44" s="114" t="s">
        <v>52</v>
      </c>
      <c r="G44" s="543">
        <v>0</v>
      </c>
      <c r="H44" s="544"/>
      <c r="I44" s="544"/>
      <c r="J44" s="545"/>
      <c r="K44" s="543">
        <v>0</v>
      </c>
      <c r="L44" s="544"/>
      <c r="M44" s="544"/>
      <c r="N44" s="545"/>
    </row>
    <row r="45" spans="1:14" s="8" customFormat="1" ht="15" customHeight="1">
      <c r="A45" s="559" t="s">
        <v>392</v>
      </c>
      <c r="B45" s="559"/>
      <c r="C45" s="559"/>
      <c r="D45" s="559"/>
      <c r="E45" s="559"/>
      <c r="F45" s="82" t="s">
        <v>53</v>
      </c>
      <c r="G45" s="365">
        <v>0</v>
      </c>
      <c r="H45" s="366"/>
      <c r="I45" s="366"/>
      <c r="J45" s="367"/>
      <c r="K45" s="365">
        <v>0</v>
      </c>
      <c r="L45" s="366"/>
      <c r="M45" s="366"/>
      <c r="N45" s="367"/>
    </row>
    <row r="46" spans="1:14" s="8" customFormat="1" ht="19.5" customHeight="1">
      <c r="A46" s="559" t="s">
        <v>393</v>
      </c>
      <c r="B46" s="559"/>
      <c r="C46" s="559"/>
      <c r="D46" s="559"/>
      <c r="E46" s="559"/>
      <c r="F46" s="82" t="s">
        <v>54</v>
      </c>
      <c r="G46" s="365">
        <v>0</v>
      </c>
      <c r="H46" s="366"/>
      <c r="I46" s="366"/>
      <c r="J46" s="367"/>
      <c r="K46" s="365">
        <v>0</v>
      </c>
      <c r="L46" s="366"/>
      <c r="M46" s="366"/>
      <c r="N46" s="367"/>
    </row>
    <row r="47" spans="1:14" s="8" customFormat="1" ht="15" customHeight="1">
      <c r="A47" s="559" t="s">
        <v>394</v>
      </c>
      <c r="B47" s="559"/>
      <c r="C47" s="559"/>
      <c r="D47" s="559"/>
      <c r="E47" s="559"/>
      <c r="F47" s="82" t="s">
        <v>55</v>
      </c>
      <c r="G47" s="365">
        <v>0</v>
      </c>
      <c r="H47" s="366"/>
      <c r="I47" s="366"/>
      <c r="J47" s="367"/>
      <c r="K47" s="365">
        <v>0</v>
      </c>
      <c r="L47" s="366"/>
      <c r="M47" s="366"/>
      <c r="N47" s="367"/>
    </row>
    <row r="48" spans="1:18" s="8" customFormat="1" ht="27" customHeight="1">
      <c r="A48" s="560" t="s">
        <v>235</v>
      </c>
      <c r="B48" s="560"/>
      <c r="C48" s="560"/>
      <c r="D48" s="560"/>
      <c r="E48" s="560"/>
      <c r="F48" s="82" t="s">
        <v>39</v>
      </c>
      <c r="G48" s="368">
        <f>G35-G42</f>
        <v>0</v>
      </c>
      <c r="H48" s="369"/>
      <c r="I48" s="369"/>
      <c r="J48" s="370"/>
      <c r="K48" s="368">
        <f>K35-K42</f>
        <v>0</v>
      </c>
      <c r="L48" s="369"/>
      <c r="M48" s="369"/>
      <c r="N48" s="370"/>
      <c r="O48" s="115"/>
      <c r="P48" s="115"/>
      <c r="Q48" s="115"/>
      <c r="R48" s="115"/>
    </row>
    <row r="49" spans="1:14" s="8" customFormat="1" ht="27" customHeight="1">
      <c r="A49" s="74"/>
      <c r="B49" s="74"/>
      <c r="C49" s="74"/>
      <c r="D49" s="74"/>
      <c r="E49" s="74"/>
      <c r="F49" s="118"/>
      <c r="G49" s="118"/>
      <c r="H49" s="118"/>
      <c r="I49" s="118"/>
      <c r="J49" s="119"/>
      <c r="K49" s="119"/>
      <c r="L49" s="119"/>
      <c r="M49" s="119"/>
      <c r="N49" s="119"/>
    </row>
    <row r="50" spans="1:14" ht="15" customHeight="1">
      <c r="A50" s="409" t="s">
        <v>44</v>
      </c>
      <c r="B50" s="410"/>
      <c r="C50" s="410"/>
      <c r="D50" s="410"/>
      <c r="E50" s="411"/>
      <c r="F50" s="563" t="s">
        <v>449</v>
      </c>
      <c r="G50" s="33" t="s">
        <v>178</v>
      </c>
      <c r="H50" s="34" t="str">
        <f>H17</f>
        <v>январь</v>
      </c>
      <c r="I50" s="35" t="s">
        <v>159</v>
      </c>
      <c r="J50" s="36" t="str">
        <f>J17</f>
        <v>декабрь</v>
      </c>
      <c r="K50" s="33" t="s">
        <v>178</v>
      </c>
      <c r="L50" s="34" t="str">
        <f>L17</f>
        <v>январь</v>
      </c>
      <c r="M50" s="35" t="s">
        <v>159</v>
      </c>
      <c r="N50" s="37" t="str">
        <f>N17</f>
        <v>декабрь</v>
      </c>
    </row>
    <row r="51" spans="1:14" ht="15" customHeight="1">
      <c r="A51" s="412"/>
      <c r="B51" s="413"/>
      <c r="C51" s="413"/>
      <c r="D51" s="413"/>
      <c r="E51" s="414"/>
      <c r="F51" s="564"/>
      <c r="G51" s="565">
        <f>G18</f>
        <v>44196</v>
      </c>
      <c r="H51" s="566"/>
      <c r="I51" s="566"/>
      <c r="J51" s="567"/>
      <c r="K51" s="565">
        <f>K18</f>
        <v>43830</v>
      </c>
      <c r="L51" s="566"/>
      <c r="M51" s="566"/>
      <c r="N51" s="567"/>
    </row>
    <row r="52" spans="1:14" ht="11.25" customHeight="1">
      <c r="A52" s="296">
        <v>1</v>
      </c>
      <c r="B52" s="297"/>
      <c r="C52" s="297"/>
      <c r="D52" s="297"/>
      <c r="E52" s="298"/>
      <c r="F52" s="107">
        <v>2</v>
      </c>
      <c r="G52" s="412">
        <v>3</v>
      </c>
      <c r="H52" s="413"/>
      <c r="I52" s="413"/>
      <c r="J52" s="414"/>
      <c r="K52" s="412">
        <v>4</v>
      </c>
      <c r="L52" s="413"/>
      <c r="M52" s="413"/>
      <c r="N52" s="414"/>
    </row>
    <row r="53" spans="1:14" s="8" customFormat="1" ht="15" customHeight="1">
      <c r="A53" s="333" t="s">
        <v>395</v>
      </c>
      <c r="B53" s="334"/>
      <c r="C53" s="334"/>
      <c r="D53" s="334"/>
      <c r="E53" s="334"/>
      <c r="F53" s="334"/>
      <c r="G53" s="334"/>
      <c r="H53" s="334"/>
      <c r="I53" s="334"/>
      <c r="J53" s="334"/>
      <c r="K53" s="334"/>
      <c r="L53" s="334"/>
      <c r="M53" s="334"/>
      <c r="N53" s="335"/>
    </row>
    <row r="54" spans="1:14" s="8" customFormat="1" ht="15" customHeight="1">
      <c r="A54" s="560" t="s">
        <v>396</v>
      </c>
      <c r="B54" s="560"/>
      <c r="C54" s="560"/>
      <c r="D54" s="560"/>
      <c r="E54" s="560"/>
      <c r="F54" s="82" t="s">
        <v>40</v>
      </c>
      <c r="G54" s="368">
        <f>SUM(G55:J59)</f>
        <v>39</v>
      </c>
      <c r="H54" s="369"/>
      <c r="I54" s="369"/>
      <c r="J54" s="370"/>
      <c r="K54" s="368">
        <f>SUM(K55:N59)</f>
        <v>17</v>
      </c>
      <c r="L54" s="369"/>
      <c r="M54" s="369"/>
      <c r="N54" s="370"/>
    </row>
    <row r="55" spans="1:14" s="8" customFormat="1" ht="15" customHeight="1">
      <c r="A55" s="561" t="s">
        <v>450</v>
      </c>
      <c r="B55" s="561"/>
      <c r="C55" s="561"/>
      <c r="D55" s="561"/>
      <c r="E55" s="561"/>
      <c r="F55" s="109"/>
      <c r="G55" s="571">
        <v>39</v>
      </c>
      <c r="H55" s="572"/>
      <c r="I55" s="572"/>
      <c r="J55" s="573"/>
      <c r="K55" s="571">
        <v>17</v>
      </c>
      <c r="L55" s="572"/>
      <c r="M55" s="572"/>
      <c r="N55" s="573"/>
    </row>
    <row r="56" spans="1:14" s="8" customFormat="1" ht="15" customHeight="1">
      <c r="A56" s="562" t="s">
        <v>397</v>
      </c>
      <c r="B56" s="562"/>
      <c r="C56" s="562"/>
      <c r="D56" s="562"/>
      <c r="E56" s="562"/>
      <c r="F56" s="110" t="s">
        <v>398</v>
      </c>
      <c r="G56" s="382"/>
      <c r="H56" s="383"/>
      <c r="I56" s="383"/>
      <c r="J56" s="384"/>
      <c r="K56" s="382"/>
      <c r="L56" s="383"/>
      <c r="M56" s="383"/>
      <c r="N56" s="384"/>
    </row>
    <row r="57" spans="1:14" s="8" customFormat="1" ht="15" customHeight="1">
      <c r="A57" s="559" t="s">
        <v>399</v>
      </c>
      <c r="B57" s="559"/>
      <c r="C57" s="559"/>
      <c r="D57" s="559"/>
      <c r="E57" s="559"/>
      <c r="F57" s="82" t="s">
        <v>400</v>
      </c>
      <c r="G57" s="377">
        <v>0</v>
      </c>
      <c r="H57" s="378"/>
      <c r="I57" s="378"/>
      <c r="J57" s="379"/>
      <c r="K57" s="377">
        <v>0</v>
      </c>
      <c r="L57" s="378"/>
      <c r="M57" s="378"/>
      <c r="N57" s="379"/>
    </row>
    <row r="58" spans="1:14" s="8" customFormat="1" ht="27" customHeight="1">
      <c r="A58" s="559" t="s">
        <v>320</v>
      </c>
      <c r="B58" s="559"/>
      <c r="C58" s="559"/>
      <c r="D58" s="559"/>
      <c r="E58" s="559"/>
      <c r="F58" s="82" t="s">
        <v>401</v>
      </c>
      <c r="G58" s="377">
        <v>0</v>
      </c>
      <c r="H58" s="378"/>
      <c r="I58" s="378"/>
      <c r="J58" s="379"/>
      <c r="K58" s="377">
        <v>0</v>
      </c>
      <c r="L58" s="378"/>
      <c r="M58" s="378"/>
      <c r="N58" s="379"/>
    </row>
    <row r="59" spans="1:14" s="8" customFormat="1" ht="15" customHeight="1">
      <c r="A59" s="559" t="s">
        <v>402</v>
      </c>
      <c r="B59" s="559"/>
      <c r="C59" s="559"/>
      <c r="D59" s="559"/>
      <c r="E59" s="559"/>
      <c r="F59" s="82" t="s">
        <v>403</v>
      </c>
      <c r="G59" s="377">
        <v>0</v>
      </c>
      <c r="H59" s="378"/>
      <c r="I59" s="378"/>
      <c r="J59" s="379"/>
      <c r="K59" s="362">
        <v>0</v>
      </c>
      <c r="L59" s="363"/>
      <c r="M59" s="363"/>
      <c r="N59" s="364"/>
    </row>
    <row r="60" spans="1:14" s="8" customFormat="1" ht="15" customHeight="1">
      <c r="A60" s="560" t="s">
        <v>404</v>
      </c>
      <c r="B60" s="560"/>
      <c r="C60" s="560"/>
      <c r="D60" s="560"/>
      <c r="E60" s="560"/>
      <c r="F60" s="82" t="s">
        <v>41</v>
      </c>
      <c r="G60" s="546">
        <f>SUM(G61:J66)</f>
        <v>37</v>
      </c>
      <c r="H60" s="547"/>
      <c r="I60" s="547"/>
      <c r="J60" s="548"/>
      <c r="K60" s="546">
        <f>SUM(K61:N66)</f>
        <v>13</v>
      </c>
      <c r="L60" s="547"/>
      <c r="M60" s="547"/>
      <c r="N60" s="548"/>
    </row>
    <row r="61" spans="1:14" s="8" customFormat="1" ht="15" customHeight="1">
      <c r="A61" s="561" t="s">
        <v>450</v>
      </c>
      <c r="B61" s="561"/>
      <c r="C61" s="561"/>
      <c r="D61" s="561"/>
      <c r="E61" s="561"/>
      <c r="F61" s="109"/>
      <c r="G61" s="574"/>
      <c r="H61" s="575"/>
      <c r="I61" s="575"/>
      <c r="J61" s="575"/>
      <c r="K61" s="574"/>
      <c r="L61" s="575"/>
      <c r="M61" s="575"/>
      <c r="N61" s="576"/>
    </row>
    <row r="62" spans="1:14" s="8" customFormat="1" ht="15" customHeight="1">
      <c r="A62" s="562" t="s">
        <v>405</v>
      </c>
      <c r="B62" s="562"/>
      <c r="C62" s="562"/>
      <c r="D62" s="562"/>
      <c r="E62" s="562"/>
      <c r="F62" s="110" t="s">
        <v>406</v>
      </c>
      <c r="G62" s="356">
        <v>30</v>
      </c>
      <c r="H62" s="357"/>
      <c r="I62" s="357"/>
      <c r="J62" s="357"/>
      <c r="K62" s="356">
        <v>4</v>
      </c>
      <c r="L62" s="357"/>
      <c r="M62" s="357"/>
      <c r="N62" s="358"/>
    </row>
    <row r="63" spans="1:14" s="8" customFormat="1" ht="27" customHeight="1">
      <c r="A63" s="559" t="s">
        <v>407</v>
      </c>
      <c r="B63" s="559"/>
      <c r="C63" s="559"/>
      <c r="D63" s="559"/>
      <c r="E63" s="559"/>
      <c r="F63" s="82" t="s">
        <v>408</v>
      </c>
      <c r="G63" s="365">
        <v>0</v>
      </c>
      <c r="H63" s="366"/>
      <c r="I63" s="366"/>
      <c r="J63" s="367"/>
      <c r="K63" s="356">
        <v>0</v>
      </c>
      <c r="L63" s="357"/>
      <c r="M63" s="357"/>
      <c r="N63" s="358"/>
    </row>
    <row r="64" spans="1:14" s="8" customFormat="1" ht="15" customHeight="1">
      <c r="A64" s="559" t="s">
        <v>409</v>
      </c>
      <c r="B64" s="559"/>
      <c r="C64" s="559"/>
      <c r="D64" s="559"/>
      <c r="E64" s="559"/>
      <c r="F64" s="82" t="s">
        <v>410</v>
      </c>
      <c r="G64" s="365">
        <v>7</v>
      </c>
      <c r="H64" s="366"/>
      <c r="I64" s="366"/>
      <c r="J64" s="367"/>
      <c r="K64" s="356">
        <v>6</v>
      </c>
      <c r="L64" s="357"/>
      <c r="M64" s="357"/>
      <c r="N64" s="358"/>
    </row>
    <row r="65" spans="1:14" s="8" customFormat="1" ht="15" customHeight="1">
      <c r="A65" s="559" t="s">
        <v>411</v>
      </c>
      <c r="B65" s="559"/>
      <c r="C65" s="559"/>
      <c r="D65" s="559"/>
      <c r="E65" s="559"/>
      <c r="F65" s="82" t="s">
        <v>412</v>
      </c>
      <c r="G65" s="365">
        <v>0</v>
      </c>
      <c r="H65" s="366"/>
      <c r="I65" s="366"/>
      <c r="J65" s="367"/>
      <c r="K65" s="356">
        <v>0</v>
      </c>
      <c r="L65" s="357"/>
      <c r="M65" s="357"/>
      <c r="N65" s="358"/>
    </row>
    <row r="66" spans="1:14" s="8" customFormat="1" ht="15" customHeight="1">
      <c r="A66" s="559" t="s">
        <v>394</v>
      </c>
      <c r="B66" s="559"/>
      <c r="C66" s="559"/>
      <c r="D66" s="559"/>
      <c r="E66" s="559"/>
      <c r="F66" s="82" t="s">
        <v>413</v>
      </c>
      <c r="G66" s="365">
        <v>0</v>
      </c>
      <c r="H66" s="366"/>
      <c r="I66" s="366"/>
      <c r="J66" s="367"/>
      <c r="K66" s="356">
        <v>3</v>
      </c>
      <c r="L66" s="357"/>
      <c r="M66" s="357"/>
      <c r="N66" s="358"/>
    </row>
    <row r="67" spans="1:18" s="8" customFormat="1" ht="27" customHeight="1">
      <c r="A67" s="559" t="s">
        <v>236</v>
      </c>
      <c r="B67" s="559"/>
      <c r="C67" s="559"/>
      <c r="D67" s="559"/>
      <c r="E67" s="559"/>
      <c r="F67" s="82" t="s">
        <v>333</v>
      </c>
      <c r="G67" s="368">
        <f>G54-G60</f>
        <v>2</v>
      </c>
      <c r="H67" s="369"/>
      <c r="I67" s="369"/>
      <c r="J67" s="370"/>
      <c r="K67" s="368">
        <f>K54-K60</f>
        <v>4</v>
      </c>
      <c r="L67" s="369"/>
      <c r="M67" s="369"/>
      <c r="N67" s="370"/>
      <c r="O67" s="120">
        <f>IF(OR(O69&gt;0,O71&gt;0,O70&gt;0),"ВНИМАНИЕ!","")</f>
      </c>
      <c r="P67" s="115"/>
      <c r="Q67" s="115"/>
      <c r="R67" s="115"/>
    </row>
    <row r="68" spans="1:19" s="8" customFormat="1" ht="38.25" customHeight="1">
      <c r="A68" s="560" t="s">
        <v>237</v>
      </c>
      <c r="B68" s="560"/>
      <c r="C68" s="560"/>
      <c r="D68" s="560"/>
      <c r="E68" s="560"/>
      <c r="F68" s="82" t="s">
        <v>298</v>
      </c>
      <c r="G68" s="368">
        <f>G33+G48+G67</f>
        <v>-5</v>
      </c>
      <c r="H68" s="369"/>
      <c r="I68" s="369"/>
      <c r="J68" s="370"/>
      <c r="K68" s="368">
        <f>K33+K48+K67</f>
        <v>-2</v>
      </c>
      <c r="L68" s="369"/>
      <c r="M68" s="369"/>
      <c r="N68" s="370"/>
      <c r="O68" s="585">
        <f>IF(OR(Баланс!$I$2="I",Баланс!$I$2="II",Баланс!$I$2="III",Баланс!$I$2="IV",Баланс!$J$6&gt;0,Баланс!$K$6&gt;0),0,IF(K71=G69,0,"стр. 120 гр. 3 не равна стр. 130 гр. 4 (для годовой отчетности)"))</f>
        <v>0</v>
      </c>
      <c r="P68" s="586"/>
      <c r="Q68" s="586"/>
      <c r="R68" s="586"/>
      <c r="S68" s="586"/>
    </row>
    <row r="69" spans="1:19" s="8" customFormat="1" ht="15" customHeight="1">
      <c r="A69" s="259" t="s">
        <v>238</v>
      </c>
      <c r="B69" s="550"/>
      <c r="C69" s="550"/>
      <c r="D69" s="550"/>
      <c r="E69" s="551"/>
      <c r="F69" s="557" t="s">
        <v>334</v>
      </c>
      <c r="G69" s="552">
        <v>9</v>
      </c>
      <c r="H69" s="553"/>
      <c r="I69" s="553"/>
      <c r="J69" s="554"/>
      <c r="K69" s="552">
        <v>4</v>
      </c>
      <c r="L69" s="553"/>
      <c r="M69" s="553"/>
      <c r="N69" s="554"/>
      <c r="O69" s="585">
        <f>IF(G69=Баланс!G63,0,"стр. 120 гр. 3 не равна стр. 270 гр. 4 Баланса!")</f>
        <v>0</v>
      </c>
      <c r="P69" s="587"/>
      <c r="Q69" s="587"/>
      <c r="R69" s="587"/>
      <c r="S69" s="587"/>
    </row>
    <row r="70" spans="1:19" s="8" customFormat="1" ht="15" customHeight="1">
      <c r="A70" s="555" t="s">
        <v>239</v>
      </c>
      <c r="B70" s="556"/>
      <c r="C70" s="590">
        <f>Баланс!G33</f>
        <v>43830</v>
      </c>
      <c r="D70" s="590"/>
      <c r="E70" s="591"/>
      <c r="F70" s="592"/>
      <c r="G70" s="362"/>
      <c r="H70" s="363"/>
      <c r="I70" s="363"/>
      <c r="J70" s="364"/>
      <c r="K70" s="362"/>
      <c r="L70" s="363"/>
      <c r="M70" s="363"/>
      <c r="N70" s="364"/>
      <c r="O70" s="588">
        <f>IF(OR(Баланс!$I$2="I",Баланс!$I$2="II",Баланс!$I$2="III",Баланс!$I$2="IV",Баланс!$J$6&gt;0,Баланс!$K$6&gt;0),0,IF(K71=Баланс!G63,0,"стр. 130 гр. 4 не равна стр. 270 гр. 4 Баланса (для годовой отчетности)"))</f>
        <v>0</v>
      </c>
      <c r="P70" s="589"/>
      <c r="Q70" s="589"/>
      <c r="R70" s="589"/>
      <c r="S70" s="589"/>
    </row>
    <row r="71" spans="1:19" s="8" customFormat="1" ht="15.75" customHeight="1">
      <c r="A71" s="549" t="s">
        <v>238</v>
      </c>
      <c r="B71" s="550"/>
      <c r="C71" s="550"/>
      <c r="D71" s="550"/>
      <c r="E71" s="551"/>
      <c r="F71" s="557" t="s">
        <v>335</v>
      </c>
      <c r="G71" s="595">
        <f>G69+G68</f>
        <v>4</v>
      </c>
      <c r="H71" s="596"/>
      <c r="I71" s="596"/>
      <c r="J71" s="597"/>
      <c r="K71" s="595">
        <f>K69+K68</f>
        <v>2</v>
      </c>
      <c r="L71" s="596"/>
      <c r="M71" s="596"/>
      <c r="N71" s="597"/>
      <c r="O71" s="585">
        <f>IF(G71=Баланс!F63,0,"стр. 130 гр. 3 не равна стр. 270 гр. 3 Баланса!")</f>
        <v>0</v>
      </c>
      <c r="P71" s="586"/>
      <c r="Q71" s="586"/>
      <c r="R71" s="586"/>
      <c r="S71" s="586"/>
    </row>
    <row r="72" spans="1:19" s="8" customFormat="1" ht="17.25" customHeight="1">
      <c r="A72" s="602" t="s">
        <v>239</v>
      </c>
      <c r="B72" s="603"/>
      <c r="C72" s="604">
        <f>Баланс!F33</f>
        <v>44196</v>
      </c>
      <c r="D72" s="604"/>
      <c r="E72" s="605"/>
      <c r="F72" s="558"/>
      <c r="G72" s="598"/>
      <c r="H72" s="599"/>
      <c r="I72" s="599"/>
      <c r="J72" s="600"/>
      <c r="K72" s="598"/>
      <c r="L72" s="599"/>
      <c r="M72" s="599"/>
      <c r="N72" s="600"/>
      <c r="O72" s="180"/>
      <c r="P72" s="181"/>
      <c r="Q72" s="181"/>
      <c r="R72" s="181"/>
      <c r="S72" s="181"/>
    </row>
    <row r="73" spans="1:18" s="8" customFormat="1" ht="26.25" customHeight="1">
      <c r="A73" s="601" t="s">
        <v>240</v>
      </c>
      <c r="B73" s="601"/>
      <c r="C73" s="601"/>
      <c r="D73" s="601"/>
      <c r="E73" s="601"/>
      <c r="F73" s="82" t="s">
        <v>336</v>
      </c>
      <c r="G73" s="377">
        <v>0</v>
      </c>
      <c r="H73" s="378"/>
      <c r="I73" s="378"/>
      <c r="J73" s="379"/>
      <c r="K73" s="377">
        <v>0</v>
      </c>
      <c r="L73" s="378"/>
      <c r="M73" s="378"/>
      <c r="N73" s="379"/>
      <c r="O73" s="593" t="s">
        <v>241</v>
      </c>
      <c r="P73" s="594"/>
      <c r="Q73" s="594"/>
      <c r="R73" s="594"/>
    </row>
    <row r="74" spans="1:14" ht="11.25" customHeight="1">
      <c r="A74" s="87"/>
      <c r="B74" s="87"/>
      <c r="C74" s="87"/>
      <c r="D74" s="87"/>
      <c r="E74" s="87"/>
      <c r="F74" s="87"/>
      <c r="G74" s="87"/>
      <c r="H74" s="87"/>
      <c r="I74" s="87"/>
      <c r="J74" s="87"/>
      <c r="K74" s="87"/>
      <c r="L74" s="87"/>
      <c r="M74" s="87"/>
      <c r="N74" s="88"/>
    </row>
    <row r="75" spans="1:14" ht="11.25" customHeight="1">
      <c r="A75" s="89" t="s">
        <v>14</v>
      </c>
      <c r="B75" s="291"/>
      <c r="C75" s="291"/>
      <c r="D75" s="89"/>
      <c r="E75" s="90"/>
      <c r="F75" s="87"/>
      <c r="G75" s="87"/>
      <c r="H75" s="87"/>
      <c r="I75" s="87"/>
      <c r="J75" s="419" t="str">
        <f>Баланс!F107</f>
        <v>А.А.Дрозд</v>
      </c>
      <c r="K75" s="419"/>
      <c r="L75" s="419"/>
      <c r="M75" s="419"/>
      <c r="N75" s="419"/>
    </row>
    <row r="76" spans="1:14" ht="11.25" customHeight="1">
      <c r="A76" s="90"/>
      <c r="B76" s="262" t="s">
        <v>13</v>
      </c>
      <c r="C76" s="262"/>
      <c r="D76" s="61"/>
      <c r="E76" s="90"/>
      <c r="F76" s="62"/>
      <c r="G76" s="62"/>
      <c r="H76" s="62"/>
      <c r="I76" s="62"/>
      <c r="J76" s="286" t="s">
        <v>292</v>
      </c>
      <c r="K76" s="286"/>
      <c r="L76" s="286"/>
      <c r="M76" s="286"/>
      <c r="N76" s="287"/>
    </row>
    <row r="77" spans="1:14" ht="11.25" customHeight="1">
      <c r="A77" s="90"/>
      <c r="B77" s="61"/>
      <c r="C77" s="61"/>
      <c r="D77" s="61"/>
      <c r="E77" s="90"/>
      <c r="F77" s="62"/>
      <c r="G77" s="62"/>
      <c r="H77" s="62"/>
      <c r="I77" s="62"/>
      <c r="J77" s="61"/>
      <c r="K77" s="61"/>
      <c r="L77" s="61"/>
      <c r="M77" s="61"/>
      <c r="N77" s="62"/>
    </row>
    <row r="78" spans="1:14" ht="11.25" customHeight="1">
      <c r="A78" s="89" t="s">
        <v>15</v>
      </c>
      <c r="B78" s="291"/>
      <c r="C78" s="291"/>
      <c r="D78" s="89"/>
      <c r="E78" s="90"/>
      <c r="F78" s="87"/>
      <c r="G78" s="87"/>
      <c r="H78" s="87"/>
      <c r="I78" s="87"/>
      <c r="J78" s="419" t="str">
        <f>Баланс!F110</f>
        <v>В.Э.Швабович</v>
      </c>
      <c r="K78" s="419"/>
      <c r="L78" s="419"/>
      <c r="M78" s="419"/>
      <c r="N78" s="419"/>
    </row>
    <row r="79" spans="1:14" ht="11.25" customHeight="1">
      <c r="A79" s="90"/>
      <c r="B79" s="262" t="s">
        <v>13</v>
      </c>
      <c r="C79" s="262"/>
      <c r="D79" s="61"/>
      <c r="E79" s="90"/>
      <c r="F79" s="91"/>
      <c r="G79" s="91"/>
      <c r="H79" s="91"/>
      <c r="I79" s="91"/>
      <c r="J79" s="286" t="s">
        <v>292</v>
      </c>
      <c r="K79" s="286"/>
      <c r="L79" s="286"/>
      <c r="M79" s="286"/>
      <c r="N79" s="287"/>
    </row>
    <row r="80" spans="1:14" ht="11.25" customHeight="1">
      <c r="A80" s="90"/>
      <c r="B80" s="90"/>
      <c r="C80" s="90"/>
      <c r="D80" s="90"/>
      <c r="E80" s="90"/>
      <c r="F80" s="87"/>
      <c r="G80" s="87"/>
      <c r="H80" s="87"/>
      <c r="I80" s="87"/>
      <c r="J80" s="92"/>
      <c r="K80" s="92"/>
      <c r="L80" s="92"/>
      <c r="M80" s="92"/>
      <c r="N80" s="92"/>
    </row>
    <row r="81" spans="1:14" ht="11.25" customHeight="1">
      <c r="A81" s="374">
        <f>Баланс!A113</f>
        <v>44284</v>
      </c>
      <c r="B81" s="374"/>
      <c r="C81" s="93"/>
      <c r="D81" s="93"/>
      <c r="E81" s="93"/>
      <c r="F81" s="87"/>
      <c r="G81" s="87"/>
      <c r="H81" s="87"/>
      <c r="I81" s="87"/>
      <c r="J81" s="92"/>
      <c r="K81" s="92"/>
      <c r="L81" s="92"/>
      <c r="M81" s="92"/>
      <c r="N81" s="92"/>
    </row>
    <row r="82" spans="6:14" ht="17.25" customHeight="1">
      <c r="F82" s="68"/>
      <c r="G82" s="68"/>
      <c r="H82" s="68"/>
      <c r="I82" s="68"/>
      <c r="J82" s="68"/>
      <c r="K82" s="68"/>
      <c r="L82" s="68"/>
      <c r="M82" s="68"/>
      <c r="N82" s="94"/>
    </row>
    <row r="83" spans="1:14" ht="11.25" customHeight="1">
      <c r="A83" s="94"/>
      <c r="B83" s="94"/>
      <c r="C83" s="94"/>
      <c r="D83" s="94"/>
      <c r="E83" s="94"/>
      <c r="F83" s="94"/>
      <c r="G83" s="94"/>
      <c r="H83" s="94"/>
      <c r="I83" s="94"/>
      <c r="J83" s="94"/>
      <c r="K83" s="94"/>
      <c r="L83" s="94"/>
      <c r="M83" s="94"/>
      <c r="N83" s="94"/>
    </row>
    <row r="84" spans="1:14" ht="11.25" customHeight="1">
      <c r="A84" s="94"/>
      <c r="B84" s="94"/>
      <c r="C84" s="94"/>
      <c r="D84" s="94"/>
      <c r="E84" s="94"/>
      <c r="F84" s="94"/>
      <c r="G84" s="94"/>
      <c r="H84" s="94"/>
      <c r="I84" s="94"/>
      <c r="J84" s="94"/>
      <c r="K84" s="94"/>
      <c r="L84" s="94"/>
      <c r="M84" s="94"/>
      <c r="N84" s="94"/>
    </row>
    <row r="85" spans="1:14" ht="11.25" customHeight="1">
      <c r="A85" s="94"/>
      <c r="B85" s="94"/>
      <c r="C85" s="94"/>
      <c r="D85" s="94"/>
      <c r="E85" s="94"/>
      <c r="F85" s="94"/>
      <c r="G85" s="94"/>
      <c r="H85" s="94"/>
      <c r="I85" s="94"/>
      <c r="J85" s="94"/>
      <c r="K85" s="94"/>
      <c r="L85" s="94"/>
      <c r="M85" s="94"/>
      <c r="N85" s="94"/>
    </row>
    <row r="86" spans="1:14" ht="11.25" customHeight="1">
      <c r="A86" s="94"/>
      <c r="B86" s="94"/>
      <c r="C86" s="94"/>
      <c r="D86" s="94"/>
      <c r="E86" s="94"/>
      <c r="F86" s="94"/>
      <c r="G86" s="94"/>
      <c r="H86" s="94"/>
      <c r="I86" s="94"/>
      <c r="J86" s="94"/>
      <c r="K86" s="94"/>
      <c r="L86" s="94"/>
      <c r="M86" s="94"/>
      <c r="N86" s="94"/>
    </row>
    <row r="87" spans="1:14" ht="11.25" customHeight="1">
      <c r="A87" s="94"/>
      <c r="B87" s="94"/>
      <c r="C87" s="94"/>
      <c r="D87" s="94"/>
      <c r="E87" s="94"/>
      <c r="F87" s="94"/>
      <c r="G87" s="94"/>
      <c r="H87" s="94"/>
      <c r="I87" s="94"/>
      <c r="J87" s="94"/>
      <c r="K87" s="94"/>
      <c r="L87" s="94"/>
      <c r="M87" s="94"/>
      <c r="N87" s="94"/>
    </row>
    <row r="88" spans="1:14" ht="11.25" customHeight="1">
      <c r="A88" s="94"/>
      <c r="B88" s="94"/>
      <c r="C88" s="94"/>
      <c r="D88" s="94"/>
      <c r="E88" s="94"/>
      <c r="F88" s="94"/>
      <c r="G88" s="94"/>
      <c r="H88" s="94"/>
      <c r="I88" s="94"/>
      <c r="J88" s="94"/>
      <c r="K88" s="94"/>
      <c r="L88" s="94"/>
      <c r="M88" s="94"/>
      <c r="N88" s="94"/>
    </row>
    <row r="89" spans="1:14" ht="11.25" customHeight="1">
      <c r="A89" s="94"/>
      <c r="B89" s="94"/>
      <c r="C89" s="94"/>
      <c r="D89" s="94"/>
      <c r="E89" s="94"/>
      <c r="F89" s="94"/>
      <c r="G89" s="94"/>
      <c r="H89" s="94"/>
      <c r="I89" s="94"/>
      <c r="J89" s="94"/>
      <c r="K89" s="94"/>
      <c r="L89" s="94"/>
      <c r="M89" s="94"/>
      <c r="N89" s="94"/>
    </row>
    <row r="90" spans="1:14" ht="11.25" customHeight="1">
      <c r="A90" s="94"/>
      <c r="B90" s="94"/>
      <c r="C90" s="94"/>
      <c r="D90" s="94"/>
      <c r="E90" s="94"/>
      <c r="F90" s="94"/>
      <c r="G90" s="94"/>
      <c r="H90" s="94"/>
      <c r="I90" s="94"/>
      <c r="J90" s="94"/>
      <c r="K90" s="94"/>
      <c r="L90" s="94"/>
      <c r="M90" s="94"/>
      <c r="N90" s="94"/>
    </row>
  </sheetData>
  <sheetProtection formatCells="0" formatColumns="0" formatRows="0" insertColumns="0" insertRows="0" insertHyperlinks="0" deleteColumns="0" deleteRows="0" sort="0" autoFilter="0" pivotTables="0"/>
  <mergeCells count="191">
    <mergeCell ref="C70:E70"/>
    <mergeCell ref="A69:E69"/>
    <mergeCell ref="F69:F70"/>
    <mergeCell ref="O73:R73"/>
    <mergeCell ref="G73:J73"/>
    <mergeCell ref="G71:J72"/>
    <mergeCell ref="K71:N72"/>
    <mergeCell ref="A73:E73"/>
    <mergeCell ref="A72:B72"/>
    <mergeCell ref="C72:E72"/>
    <mergeCell ref="O68:S68"/>
    <mergeCell ref="O69:S69"/>
    <mergeCell ref="O70:S70"/>
    <mergeCell ref="O71:S71"/>
    <mergeCell ref="K48:N48"/>
    <mergeCell ref="K64:N64"/>
    <mergeCell ref="K58:N58"/>
    <mergeCell ref="K59:N59"/>
    <mergeCell ref="K57:N57"/>
    <mergeCell ref="K62:N62"/>
    <mergeCell ref="K54:N54"/>
    <mergeCell ref="K63:N63"/>
    <mergeCell ref="G62:J62"/>
    <mergeCell ref="K60:N60"/>
    <mergeCell ref="G59:J59"/>
    <mergeCell ref="K55:N56"/>
    <mergeCell ref="G58:J58"/>
    <mergeCell ref="G63:J63"/>
    <mergeCell ref="G60:J60"/>
    <mergeCell ref="G61:J61"/>
    <mergeCell ref="A9:C9"/>
    <mergeCell ref="E9:N9"/>
    <mergeCell ref="E13:N13"/>
    <mergeCell ref="E10:N10"/>
    <mergeCell ref="A13:C13"/>
    <mergeCell ref="A11:C11"/>
    <mergeCell ref="E11:N11"/>
    <mergeCell ref="A12:C12"/>
    <mergeCell ref="E12:N12"/>
    <mergeCell ref="A10:C10"/>
    <mergeCell ref="E14:N14"/>
    <mergeCell ref="A15:C15"/>
    <mergeCell ref="E15:N15"/>
    <mergeCell ref="G18:J18"/>
    <mergeCell ref="A17:E18"/>
    <mergeCell ref="F17:F18"/>
    <mergeCell ref="J1:N1"/>
    <mergeCell ref="J3:N3"/>
    <mergeCell ref="A5:N5"/>
    <mergeCell ref="H2:N2"/>
    <mergeCell ref="A19:E19"/>
    <mergeCell ref="G19:J19"/>
    <mergeCell ref="A14:C14"/>
    <mergeCell ref="K19:N19"/>
    <mergeCell ref="G7:I7"/>
    <mergeCell ref="A6:N6"/>
    <mergeCell ref="K51:N51"/>
    <mergeCell ref="A26:E26"/>
    <mergeCell ref="A27:E27"/>
    <mergeCell ref="A28:E28"/>
    <mergeCell ref="G47:J47"/>
    <mergeCell ref="K52:N52"/>
    <mergeCell ref="A36:E36"/>
    <mergeCell ref="A35:E35"/>
    <mergeCell ref="G28:J28"/>
    <mergeCell ref="G26:J26"/>
    <mergeCell ref="A25:E25"/>
    <mergeCell ref="A23:E23"/>
    <mergeCell ref="A24:E24"/>
    <mergeCell ref="A21:E21"/>
    <mergeCell ref="A22:E22"/>
    <mergeCell ref="K23:N23"/>
    <mergeCell ref="K22:N22"/>
    <mergeCell ref="G21:J21"/>
    <mergeCell ref="G25:J25"/>
    <mergeCell ref="G22:J22"/>
    <mergeCell ref="K61:N61"/>
    <mergeCell ref="A20:N20"/>
    <mergeCell ref="K27:N27"/>
    <mergeCell ref="K24:N24"/>
    <mergeCell ref="K25:N25"/>
    <mergeCell ref="K26:N26"/>
    <mergeCell ref="G23:J23"/>
    <mergeCell ref="G24:J24"/>
    <mergeCell ref="G27:J27"/>
    <mergeCell ref="K21:N21"/>
    <mergeCell ref="B79:C79"/>
    <mergeCell ref="J75:N75"/>
    <mergeCell ref="J78:N78"/>
    <mergeCell ref="J79:N79"/>
    <mergeCell ref="J76:N76"/>
    <mergeCell ref="B75:C75"/>
    <mergeCell ref="B76:C76"/>
    <mergeCell ref="B78:C78"/>
    <mergeCell ref="G32:J32"/>
    <mergeCell ref="A32:E32"/>
    <mergeCell ref="G33:J33"/>
    <mergeCell ref="A33:E33"/>
    <mergeCell ref="A47:E47"/>
    <mergeCell ref="A56:E56"/>
    <mergeCell ref="G37:J37"/>
    <mergeCell ref="G52:J52"/>
    <mergeCell ref="G38:J38"/>
    <mergeCell ref="A53:N53"/>
    <mergeCell ref="A57:E57"/>
    <mergeCell ref="G55:J56"/>
    <mergeCell ref="G46:J46"/>
    <mergeCell ref="G43:J43"/>
    <mergeCell ref="A37:E37"/>
    <mergeCell ref="A38:E38"/>
    <mergeCell ref="A48:E48"/>
    <mergeCell ref="A46:E46"/>
    <mergeCell ref="A41:E41"/>
    <mergeCell ref="A42:E42"/>
    <mergeCell ref="A31:E31"/>
    <mergeCell ref="G29:J29"/>
    <mergeCell ref="G30:J30"/>
    <mergeCell ref="G31:J31"/>
    <mergeCell ref="G35:J35"/>
    <mergeCell ref="A58:E58"/>
    <mergeCell ref="A54:E54"/>
    <mergeCell ref="G57:J57"/>
    <mergeCell ref="A55:E55"/>
    <mergeCell ref="G54:J54"/>
    <mergeCell ref="A29:E29"/>
    <mergeCell ref="A34:N34"/>
    <mergeCell ref="K31:N31"/>
    <mergeCell ref="K32:N32"/>
    <mergeCell ref="A30:E30"/>
    <mergeCell ref="K46:N46"/>
    <mergeCell ref="G36:J36"/>
    <mergeCell ref="K38:N38"/>
    <mergeCell ref="K37:N37"/>
    <mergeCell ref="K33:N33"/>
    <mergeCell ref="G68:J68"/>
    <mergeCell ref="G39:J39"/>
    <mergeCell ref="A39:E39"/>
    <mergeCell ref="A44:E44"/>
    <mergeCell ref="G40:J40"/>
    <mergeCell ref="G41:J41"/>
    <mergeCell ref="G44:J44"/>
    <mergeCell ref="G42:J42"/>
    <mergeCell ref="A40:E40"/>
    <mergeCell ref="A43:E43"/>
    <mergeCell ref="A67:E67"/>
    <mergeCell ref="A68:E68"/>
    <mergeCell ref="A66:E66"/>
    <mergeCell ref="F50:F51"/>
    <mergeCell ref="G51:J51"/>
    <mergeCell ref="A45:E45"/>
    <mergeCell ref="G45:J45"/>
    <mergeCell ref="A50:E51"/>
    <mergeCell ref="G48:J48"/>
    <mergeCell ref="A52:E52"/>
    <mergeCell ref="A59:E59"/>
    <mergeCell ref="A60:E60"/>
    <mergeCell ref="A64:E64"/>
    <mergeCell ref="A65:E65"/>
    <mergeCell ref="A61:E61"/>
    <mergeCell ref="A62:E62"/>
    <mergeCell ref="A63:E63"/>
    <mergeCell ref="A71:E71"/>
    <mergeCell ref="K68:N68"/>
    <mergeCell ref="G64:J64"/>
    <mergeCell ref="G66:J66"/>
    <mergeCell ref="G67:J67"/>
    <mergeCell ref="G65:J65"/>
    <mergeCell ref="G69:J70"/>
    <mergeCell ref="K69:N70"/>
    <mergeCell ref="A70:B70"/>
    <mergeCell ref="F71:F72"/>
    <mergeCell ref="K39:N39"/>
    <mergeCell ref="K36:N36"/>
    <mergeCell ref="K28:N28"/>
    <mergeCell ref="K47:N47"/>
    <mergeCell ref="K40:N40"/>
    <mergeCell ref="K43:N43"/>
    <mergeCell ref="K44:N44"/>
    <mergeCell ref="K45:N45"/>
    <mergeCell ref="K41:N41"/>
    <mergeCell ref="K42:N42"/>
    <mergeCell ref="K29:N29"/>
    <mergeCell ref="K30:N30"/>
    <mergeCell ref="K35:N35"/>
    <mergeCell ref="O16:R19"/>
    <mergeCell ref="A81:B81"/>
    <mergeCell ref="K73:N73"/>
    <mergeCell ref="K18:N18"/>
    <mergeCell ref="K65:N65"/>
    <mergeCell ref="K66:N66"/>
    <mergeCell ref="K67:N67"/>
  </mergeCells>
  <conditionalFormatting sqref="O68:O72">
    <cfRule type="cellIs" priority="6" dxfId="11" operator="greaterThan" stopIfTrue="1">
      <formula>0</formula>
    </cfRule>
  </conditionalFormatting>
  <conditionalFormatting sqref="E10:N10">
    <cfRule type="cellIs" priority="5" dxfId="4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29:N32 G62:N66 G44:N47">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6.xml><?xml version="1.0" encoding="utf-8"?>
<worksheet xmlns="http://schemas.openxmlformats.org/spreadsheetml/2006/main" xmlns:r="http://schemas.openxmlformats.org/officeDocument/2006/relationships">
  <sheetPr codeName="Лист25">
    <tabColor indexed="13"/>
  </sheetPr>
  <dimension ref="A1:S61"/>
  <sheetViews>
    <sheetView tabSelected="1" zoomScaleSheetLayoutView="100" zoomScalePageLayoutView="0" workbookViewId="0" topLeftCell="A4">
      <selection activeCell="A1" sqref="A1"/>
    </sheetView>
  </sheetViews>
  <sheetFormatPr defaultColWidth="9.00390625" defaultRowHeight="11.25" customHeight="1"/>
  <cols>
    <col min="1" max="1" width="17.00390625" style="52" customWidth="1"/>
    <col min="2" max="3" width="8.375" style="52" customWidth="1"/>
    <col min="4" max="4" width="7.125" style="52" customWidth="1"/>
    <col min="5" max="5" width="1.625" style="52" customWidth="1"/>
    <col min="6" max="6" width="7.00390625" style="52" customWidth="1"/>
    <col min="7" max="7" width="2.875" style="52" customWidth="1"/>
    <col min="8" max="8" width="6.75390625" style="52" customWidth="1"/>
    <col min="9" max="9" width="1.75390625" style="52" customWidth="1"/>
    <col min="10" max="10" width="9.75390625" style="52" customWidth="1"/>
    <col min="11" max="11" width="2.875" style="52" customWidth="1"/>
    <col min="12" max="12" width="6.75390625" style="52" customWidth="1"/>
    <col min="13" max="13" width="1.75390625" style="52" customWidth="1"/>
    <col min="14" max="14" width="9.75390625" style="52" customWidth="1"/>
    <col min="15" max="15" width="6.625" style="52" customWidth="1"/>
    <col min="16" max="16" width="5.25390625" style="52" customWidth="1"/>
    <col min="17" max="18" width="3.75390625" style="52" customWidth="1"/>
    <col min="19" max="19" width="15.75390625" style="52" customWidth="1"/>
    <col min="20" max="16384" width="9.125" style="52" customWidth="1"/>
  </cols>
  <sheetData>
    <row r="1" spans="1:14" s="50" customFormat="1" ht="11.25" customHeight="1">
      <c r="A1" s="5"/>
      <c r="B1" s="69"/>
      <c r="C1" s="69"/>
      <c r="D1" s="69"/>
      <c r="E1" s="69"/>
      <c r="F1" s="69"/>
      <c r="G1" s="69"/>
      <c r="H1" s="69"/>
      <c r="I1" s="69"/>
      <c r="J1" s="420" t="s">
        <v>65</v>
      </c>
      <c r="K1" s="420"/>
      <c r="L1" s="420"/>
      <c r="M1" s="420"/>
      <c r="N1" s="420"/>
    </row>
    <row r="2" spans="1:14" s="50" customFormat="1" ht="22.5" customHeight="1">
      <c r="A2" s="69"/>
      <c r="B2" s="69"/>
      <c r="C2" s="69"/>
      <c r="D2" s="69"/>
      <c r="E2" s="69"/>
      <c r="F2" s="69"/>
      <c r="G2" s="69"/>
      <c r="H2" s="69"/>
      <c r="I2" s="69"/>
      <c r="J2" s="355" t="s">
        <v>233</v>
      </c>
      <c r="K2" s="355"/>
      <c r="L2" s="355"/>
      <c r="M2" s="355"/>
      <c r="N2" s="355"/>
    </row>
    <row r="3" spans="1:14" s="50" customFormat="1" ht="21.75" customHeight="1">
      <c r="A3" s="69"/>
      <c r="B3" s="69"/>
      <c r="C3" s="69"/>
      <c r="D3" s="69"/>
      <c r="E3" s="69"/>
      <c r="F3" s="69"/>
      <c r="G3" s="69"/>
      <c r="H3" s="69"/>
      <c r="I3" s="69"/>
      <c r="J3" s="577" t="s">
        <v>232</v>
      </c>
      <c r="K3" s="578"/>
      <c r="L3" s="578"/>
      <c r="M3" s="578"/>
      <c r="N3" s="578"/>
    </row>
    <row r="4" spans="1:14" s="50" customFormat="1" ht="3" customHeight="1">
      <c r="A4" s="69"/>
      <c r="B4" s="69"/>
      <c r="C4" s="69"/>
      <c r="D4" s="69"/>
      <c r="E4" s="69"/>
      <c r="F4" s="69"/>
      <c r="G4" s="69"/>
      <c r="H4" s="69"/>
      <c r="I4" s="69"/>
      <c r="J4" s="69"/>
      <c r="K4" s="69"/>
      <c r="L4" s="69"/>
      <c r="M4" s="69"/>
      <c r="N4" s="69"/>
    </row>
    <row r="5" spans="1:14" s="50" customFormat="1" ht="12.75" customHeight="1">
      <c r="A5" s="415" t="s">
        <v>16</v>
      </c>
      <c r="B5" s="415"/>
      <c r="C5" s="415"/>
      <c r="D5" s="415"/>
      <c r="E5" s="415"/>
      <c r="F5" s="415"/>
      <c r="G5" s="415"/>
      <c r="H5" s="415"/>
      <c r="I5" s="415"/>
      <c r="J5" s="415"/>
      <c r="K5" s="415"/>
      <c r="L5" s="415"/>
      <c r="M5" s="415"/>
      <c r="N5" s="415"/>
    </row>
    <row r="6" spans="1:14" s="50" customFormat="1" ht="12.75" customHeight="1">
      <c r="A6" s="415" t="s">
        <v>218</v>
      </c>
      <c r="B6" s="415"/>
      <c r="C6" s="415"/>
      <c r="D6" s="415"/>
      <c r="E6" s="415"/>
      <c r="F6" s="415"/>
      <c r="G6" s="415"/>
      <c r="H6" s="415"/>
      <c r="I6" s="415"/>
      <c r="J6" s="415"/>
      <c r="K6" s="415"/>
      <c r="L6" s="415"/>
      <c r="M6" s="415"/>
      <c r="N6" s="415"/>
    </row>
    <row r="7" spans="1:14" s="50" customFormat="1" ht="15" customHeight="1">
      <c r="A7" s="69"/>
      <c r="B7" s="69"/>
      <c r="C7" s="121" t="s">
        <v>366</v>
      </c>
      <c r="D7" s="27" t="str">
        <f>'Прил.2'!D6</f>
        <v>январь</v>
      </c>
      <c r="E7" s="28" t="s">
        <v>159</v>
      </c>
      <c r="F7" s="28" t="str">
        <f>'Прил.2'!F6</f>
        <v>декабрь</v>
      </c>
      <c r="G7" s="631">
        <f>Баланс!K5</f>
        <v>44196</v>
      </c>
      <c r="H7" s="631"/>
      <c r="I7" s="631"/>
      <c r="J7" s="122"/>
      <c r="K7" s="122"/>
      <c r="L7" s="122"/>
      <c r="M7" s="122"/>
      <c r="N7" s="69"/>
    </row>
    <row r="8" spans="1:14" s="50" customFormat="1" ht="13.5" customHeight="1">
      <c r="A8" s="87"/>
      <c r="B8" s="69"/>
      <c r="C8" s="69"/>
      <c r="D8" s="69"/>
      <c r="E8" s="69"/>
      <c r="F8" s="69"/>
      <c r="G8" s="69"/>
      <c r="H8" s="69"/>
      <c r="I8" s="69"/>
      <c r="J8" s="69"/>
      <c r="K8" s="69"/>
      <c r="L8" s="69"/>
      <c r="M8" s="69"/>
      <c r="N8" s="69"/>
    </row>
    <row r="9" spans="1:14" s="50" customFormat="1" ht="15" customHeight="1">
      <c r="A9" s="401" t="s">
        <v>26</v>
      </c>
      <c r="B9" s="402"/>
      <c r="C9" s="402"/>
      <c r="D9" s="106"/>
      <c r="E9" s="403" t="str">
        <f>Баланс!D21</f>
        <v>ОАО "АГАТ-стройсервис"</v>
      </c>
      <c r="F9" s="404"/>
      <c r="G9" s="404"/>
      <c r="H9" s="404"/>
      <c r="I9" s="404"/>
      <c r="J9" s="404"/>
      <c r="K9" s="404"/>
      <c r="L9" s="404"/>
      <c r="M9" s="404"/>
      <c r="N9" s="405"/>
    </row>
    <row r="10" spans="1:14" s="50" customFormat="1" ht="15" customHeight="1">
      <c r="A10" s="401" t="s">
        <v>17</v>
      </c>
      <c r="B10" s="402"/>
      <c r="C10" s="402"/>
      <c r="D10" s="106"/>
      <c r="E10" s="582">
        <f>Баланс!D22</f>
        <v>500057113</v>
      </c>
      <c r="F10" s="583"/>
      <c r="G10" s="583"/>
      <c r="H10" s="583"/>
      <c r="I10" s="583"/>
      <c r="J10" s="583"/>
      <c r="K10" s="583"/>
      <c r="L10" s="583"/>
      <c r="M10" s="583"/>
      <c r="N10" s="584"/>
    </row>
    <row r="11" spans="1:14" s="50" customFormat="1" ht="15" customHeight="1">
      <c r="A11" s="401" t="s">
        <v>245</v>
      </c>
      <c r="B11" s="402"/>
      <c r="C11" s="402"/>
      <c r="D11" s="106"/>
      <c r="E11" s="403" t="str">
        <f>Баланс!D23</f>
        <v>Общее строительство зданий</v>
      </c>
      <c r="F11" s="404"/>
      <c r="G11" s="404"/>
      <c r="H11" s="404"/>
      <c r="I11" s="404"/>
      <c r="J11" s="404"/>
      <c r="K11" s="404"/>
      <c r="L11" s="404"/>
      <c r="M11" s="404"/>
      <c r="N11" s="405"/>
    </row>
    <row r="12" spans="1:14" s="50" customFormat="1" ht="15" customHeight="1">
      <c r="A12" s="401" t="s">
        <v>18</v>
      </c>
      <c r="B12" s="402"/>
      <c r="C12" s="402"/>
      <c r="D12" s="106"/>
      <c r="E12" s="403" t="str">
        <f>Баланс!D24</f>
        <v>Открытое акционерное общество</v>
      </c>
      <c r="F12" s="404"/>
      <c r="G12" s="404"/>
      <c r="H12" s="404"/>
      <c r="I12" s="404"/>
      <c r="J12" s="404"/>
      <c r="K12" s="404"/>
      <c r="L12" s="404"/>
      <c r="M12" s="404"/>
      <c r="N12" s="405"/>
    </row>
    <row r="13" spans="1:14" s="50" customFormat="1" ht="15" customHeight="1">
      <c r="A13" s="401" t="s">
        <v>19</v>
      </c>
      <c r="B13" s="402"/>
      <c r="C13" s="402"/>
      <c r="D13" s="106"/>
      <c r="E13" s="403" t="str">
        <f>Баланс!D25</f>
        <v>собрание акционеров</v>
      </c>
      <c r="F13" s="404"/>
      <c r="G13" s="404"/>
      <c r="H13" s="404"/>
      <c r="I13" s="404"/>
      <c r="J13" s="404"/>
      <c r="K13" s="404"/>
      <c r="L13" s="404"/>
      <c r="M13" s="404"/>
      <c r="N13" s="405"/>
    </row>
    <row r="14" spans="1:14" s="50" customFormat="1" ht="15" customHeight="1">
      <c r="A14" s="401" t="s">
        <v>20</v>
      </c>
      <c r="B14" s="402"/>
      <c r="C14" s="402"/>
      <c r="D14" s="106"/>
      <c r="E14" s="403" t="str">
        <f>Баланс!D26</f>
        <v>тыс.руб.</v>
      </c>
      <c r="F14" s="404"/>
      <c r="G14" s="404"/>
      <c r="H14" s="404"/>
      <c r="I14" s="404"/>
      <c r="J14" s="404"/>
      <c r="K14" s="404"/>
      <c r="L14" s="404"/>
      <c r="M14" s="404"/>
      <c r="N14" s="405"/>
    </row>
    <row r="15" spans="1:14" s="50" customFormat="1" ht="15" customHeight="1">
      <c r="A15" s="401" t="s">
        <v>27</v>
      </c>
      <c r="B15" s="402"/>
      <c r="C15" s="402"/>
      <c r="D15" s="106"/>
      <c r="E15" s="403" t="str">
        <f>Баланс!D27</f>
        <v>231103, г.Ошмяны, ул. Советская д.173</v>
      </c>
      <c r="F15" s="404"/>
      <c r="G15" s="404"/>
      <c r="H15" s="404"/>
      <c r="I15" s="404"/>
      <c r="J15" s="404"/>
      <c r="K15" s="404"/>
      <c r="L15" s="404"/>
      <c r="M15" s="404"/>
      <c r="N15" s="405"/>
    </row>
    <row r="16" spans="1:14" s="50" customFormat="1" ht="11.25" customHeight="1">
      <c r="A16" s="87"/>
      <c r="B16" s="87"/>
      <c r="C16" s="87"/>
      <c r="D16" s="87"/>
      <c r="E16" s="87"/>
      <c r="F16" s="87"/>
      <c r="G16" s="87"/>
      <c r="H16" s="87"/>
      <c r="I16" s="87"/>
      <c r="J16" s="69"/>
      <c r="K16" s="69"/>
      <c r="L16" s="69"/>
      <c r="M16" s="69"/>
      <c r="N16" s="69"/>
    </row>
    <row r="17" spans="1:14" s="50" customFormat="1" ht="15" customHeight="1">
      <c r="A17" s="630" t="s">
        <v>44</v>
      </c>
      <c r="B17" s="630"/>
      <c r="C17" s="630"/>
      <c r="D17" s="630"/>
      <c r="E17" s="630"/>
      <c r="F17" s="296" t="s">
        <v>449</v>
      </c>
      <c r="G17" s="112" t="s">
        <v>376</v>
      </c>
      <c r="H17" s="35" t="str">
        <f>D7</f>
        <v>январь</v>
      </c>
      <c r="I17" s="35" t="s">
        <v>159</v>
      </c>
      <c r="J17" s="30" t="str">
        <f>F7</f>
        <v>декабрь</v>
      </c>
      <c r="K17" s="112" t="s">
        <v>376</v>
      </c>
      <c r="L17" s="30" t="str">
        <f>D7</f>
        <v>январь</v>
      </c>
      <c r="M17" s="30" t="s">
        <v>159</v>
      </c>
      <c r="N17" s="123" t="str">
        <f>F7</f>
        <v>декабрь</v>
      </c>
    </row>
    <row r="18" spans="1:14" ht="15" customHeight="1">
      <c r="A18" s="630"/>
      <c r="B18" s="630"/>
      <c r="C18" s="630"/>
      <c r="D18" s="630"/>
      <c r="E18" s="630"/>
      <c r="F18" s="296"/>
      <c r="G18" s="565">
        <f>G7</f>
        <v>44196</v>
      </c>
      <c r="H18" s="566"/>
      <c r="I18" s="566"/>
      <c r="J18" s="566"/>
      <c r="K18" s="565">
        <f>DATE(YEAR(G18),MONTH(0),DAY(0))</f>
        <v>43830</v>
      </c>
      <c r="L18" s="617"/>
      <c r="M18" s="617"/>
      <c r="N18" s="618"/>
    </row>
    <row r="19" spans="1:15" ht="11.25" customHeight="1">
      <c r="A19" s="296">
        <v>1</v>
      </c>
      <c r="B19" s="297"/>
      <c r="C19" s="297"/>
      <c r="D19" s="297"/>
      <c r="E19" s="298"/>
      <c r="F19" s="107">
        <v>2</v>
      </c>
      <c r="G19" s="391">
        <v>3</v>
      </c>
      <c r="H19" s="392"/>
      <c r="I19" s="392"/>
      <c r="J19" s="393"/>
      <c r="K19" s="391">
        <v>4</v>
      </c>
      <c r="L19" s="392"/>
      <c r="M19" s="392"/>
      <c r="N19" s="393"/>
      <c r="O19" s="9"/>
    </row>
    <row r="20" spans="1:19" s="8" customFormat="1" ht="15" customHeight="1">
      <c r="A20" s="72" t="s">
        <v>179</v>
      </c>
      <c r="B20" s="619">
        <f>Баланс!G33</f>
        <v>43830</v>
      </c>
      <c r="C20" s="619"/>
      <c r="D20" s="619"/>
      <c r="E20" s="620"/>
      <c r="F20" s="191" t="s">
        <v>333</v>
      </c>
      <c r="G20" s="624">
        <v>0</v>
      </c>
      <c r="H20" s="625"/>
      <c r="I20" s="625"/>
      <c r="J20" s="626"/>
      <c r="K20" s="624">
        <v>0</v>
      </c>
      <c r="L20" s="625"/>
      <c r="M20" s="625"/>
      <c r="N20" s="626"/>
      <c r="O20" s="154"/>
      <c r="P20" s="124"/>
      <c r="Q20" s="124"/>
      <c r="R20" s="124"/>
      <c r="S20" s="124"/>
    </row>
    <row r="21" spans="1:15" s="8" customFormat="1" ht="15" customHeight="1">
      <c r="A21" s="333" t="s">
        <v>414</v>
      </c>
      <c r="B21" s="334"/>
      <c r="C21" s="334"/>
      <c r="D21" s="334"/>
      <c r="E21" s="335"/>
      <c r="F21" s="82" t="s">
        <v>360</v>
      </c>
      <c r="G21" s="609">
        <f>SUM(G22:J27)</f>
        <v>0</v>
      </c>
      <c r="H21" s="610"/>
      <c r="I21" s="610"/>
      <c r="J21" s="611"/>
      <c r="K21" s="609">
        <f>SUM(K22:N27)</f>
        <v>0</v>
      </c>
      <c r="L21" s="610"/>
      <c r="M21" s="610"/>
      <c r="N21" s="611"/>
      <c r="O21" s="192"/>
    </row>
    <row r="22" spans="1:15" s="8" customFormat="1" ht="15" customHeight="1">
      <c r="A22" s="430" t="s">
        <v>427</v>
      </c>
      <c r="B22" s="431"/>
      <c r="C22" s="431"/>
      <c r="D22" s="431"/>
      <c r="E22" s="432"/>
      <c r="F22" s="109"/>
      <c r="G22" s="635"/>
      <c r="H22" s="636"/>
      <c r="I22" s="636"/>
      <c r="J22" s="637"/>
      <c r="K22" s="635"/>
      <c r="L22" s="636"/>
      <c r="M22" s="636"/>
      <c r="N22" s="637"/>
      <c r="O22" s="192"/>
    </row>
    <row r="23" spans="1:15" s="8" customFormat="1" ht="15" customHeight="1">
      <c r="A23" s="421" t="s">
        <v>415</v>
      </c>
      <c r="B23" s="422"/>
      <c r="C23" s="422"/>
      <c r="D23" s="422"/>
      <c r="E23" s="423"/>
      <c r="F23" s="110" t="s">
        <v>416</v>
      </c>
      <c r="G23" s="627">
        <v>0</v>
      </c>
      <c r="H23" s="628"/>
      <c r="I23" s="628"/>
      <c r="J23" s="629"/>
      <c r="K23" s="627">
        <v>0</v>
      </c>
      <c r="L23" s="628"/>
      <c r="M23" s="628"/>
      <c r="N23" s="629"/>
      <c r="O23" s="192"/>
    </row>
    <row r="24" spans="1:15" s="8" customFormat="1" ht="15" customHeight="1">
      <c r="A24" s="427" t="s">
        <v>417</v>
      </c>
      <c r="B24" s="428"/>
      <c r="C24" s="428"/>
      <c r="D24" s="428"/>
      <c r="E24" s="429"/>
      <c r="F24" s="82" t="s">
        <v>418</v>
      </c>
      <c r="G24" s="624">
        <v>0</v>
      </c>
      <c r="H24" s="625"/>
      <c r="I24" s="625"/>
      <c r="J24" s="626"/>
      <c r="K24" s="624">
        <v>0</v>
      </c>
      <c r="L24" s="625"/>
      <c r="M24" s="625"/>
      <c r="N24" s="626"/>
      <c r="O24" s="192"/>
    </row>
    <row r="25" spans="1:15" s="8" customFormat="1" ht="15" customHeight="1">
      <c r="A25" s="427" t="s">
        <v>419</v>
      </c>
      <c r="B25" s="428"/>
      <c r="C25" s="428"/>
      <c r="D25" s="428"/>
      <c r="E25" s="429"/>
      <c r="F25" s="82" t="s">
        <v>420</v>
      </c>
      <c r="G25" s="624">
        <v>0</v>
      </c>
      <c r="H25" s="625"/>
      <c r="I25" s="625"/>
      <c r="J25" s="626"/>
      <c r="K25" s="624">
        <v>0</v>
      </c>
      <c r="L25" s="625"/>
      <c r="M25" s="625"/>
      <c r="N25" s="626"/>
      <c r="O25" s="192"/>
    </row>
    <row r="26" spans="1:15" s="8" customFormat="1" ht="15" customHeight="1">
      <c r="A26" s="427" t="s">
        <v>421</v>
      </c>
      <c r="B26" s="428"/>
      <c r="C26" s="428"/>
      <c r="D26" s="428"/>
      <c r="E26" s="429"/>
      <c r="F26" s="82" t="s">
        <v>422</v>
      </c>
      <c r="G26" s="624">
        <v>0</v>
      </c>
      <c r="H26" s="625"/>
      <c r="I26" s="625"/>
      <c r="J26" s="626"/>
      <c r="K26" s="624">
        <v>0</v>
      </c>
      <c r="L26" s="625"/>
      <c r="M26" s="625"/>
      <c r="N26" s="626"/>
      <c r="O26" s="192"/>
    </row>
    <row r="27" spans="1:15" s="8" customFormat="1" ht="15" customHeight="1">
      <c r="A27" s="427" t="s">
        <v>63</v>
      </c>
      <c r="B27" s="428"/>
      <c r="C27" s="428"/>
      <c r="D27" s="428"/>
      <c r="E27" s="429"/>
      <c r="F27" s="82" t="s">
        <v>423</v>
      </c>
      <c r="G27" s="624">
        <v>0</v>
      </c>
      <c r="H27" s="625"/>
      <c r="I27" s="625"/>
      <c r="J27" s="626"/>
      <c r="K27" s="624">
        <v>0</v>
      </c>
      <c r="L27" s="625"/>
      <c r="M27" s="625"/>
      <c r="N27" s="626"/>
      <c r="O27" s="192"/>
    </row>
    <row r="28" spans="1:15" s="8" customFormat="1" ht="15" customHeight="1">
      <c r="A28" s="333" t="s">
        <v>424</v>
      </c>
      <c r="B28" s="334"/>
      <c r="C28" s="334"/>
      <c r="D28" s="334"/>
      <c r="E28" s="335"/>
      <c r="F28" s="82">
        <v>300</v>
      </c>
      <c r="G28" s="371">
        <f>SUM(G30+G35+G43)</f>
        <v>0</v>
      </c>
      <c r="H28" s="372"/>
      <c r="I28" s="372"/>
      <c r="J28" s="373"/>
      <c r="K28" s="371">
        <f>SUM(K30+K35+K43)</f>
        <v>0</v>
      </c>
      <c r="L28" s="372"/>
      <c r="M28" s="372"/>
      <c r="N28" s="373"/>
      <c r="O28" s="192"/>
    </row>
    <row r="29" spans="1:14" s="8" customFormat="1" ht="15" customHeight="1">
      <c r="A29" s="430" t="s">
        <v>427</v>
      </c>
      <c r="B29" s="431"/>
      <c r="C29" s="431"/>
      <c r="D29" s="431"/>
      <c r="E29" s="432"/>
      <c r="F29" s="109"/>
      <c r="G29" s="635"/>
      <c r="H29" s="636"/>
      <c r="I29" s="636"/>
      <c r="J29" s="637"/>
      <c r="K29" s="635"/>
      <c r="L29" s="636"/>
      <c r="M29" s="636"/>
      <c r="N29" s="637"/>
    </row>
    <row r="30" spans="1:14" s="8" customFormat="1" ht="15" customHeight="1">
      <c r="A30" s="421" t="s">
        <v>425</v>
      </c>
      <c r="B30" s="422"/>
      <c r="C30" s="422"/>
      <c r="D30" s="422"/>
      <c r="E30" s="423"/>
      <c r="F30" s="110" t="s">
        <v>426</v>
      </c>
      <c r="G30" s="638">
        <f>SUM(G31:J34)</f>
        <v>0</v>
      </c>
      <c r="H30" s="639"/>
      <c r="I30" s="639"/>
      <c r="J30" s="640"/>
      <c r="K30" s="638">
        <f>SUM(K31:N34)</f>
        <v>0</v>
      </c>
      <c r="L30" s="639"/>
      <c r="M30" s="639"/>
      <c r="N30" s="640"/>
    </row>
    <row r="31" spans="1:14" s="8" customFormat="1" ht="15" customHeight="1">
      <c r="A31" s="292" t="s">
        <v>427</v>
      </c>
      <c r="B31" s="293"/>
      <c r="C31" s="293"/>
      <c r="D31" s="293"/>
      <c r="E31" s="294"/>
      <c r="F31" s="109"/>
      <c r="G31" s="632"/>
      <c r="H31" s="633"/>
      <c r="I31" s="633"/>
      <c r="J31" s="634"/>
      <c r="K31" s="632"/>
      <c r="L31" s="633"/>
      <c r="M31" s="633"/>
      <c r="N31" s="634"/>
    </row>
    <row r="32" spans="1:14" s="8" customFormat="1" ht="15" customHeight="1">
      <c r="A32" s="612" t="s">
        <v>428</v>
      </c>
      <c r="B32" s="613"/>
      <c r="C32" s="613"/>
      <c r="D32" s="613"/>
      <c r="E32" s="614"/>
      <c r="F32" s="110" t="s">
        <v>429</v>
      </c>
      <c r="G32" s="621">
        <v>0</v>
      </c>
      <c r="H32" s="622"/>
      <c r="I32" s="622"/>
      <c r="J32" s="623"/>
      <c r="K32" s="621">
        <v>0</v>
      </c>
      <c r="L32" s="622"/>
      <c r="M32" s="622"/>
      <c r="N32" s="623"/>
    </row>
    <row r="33" spans="1:14" s="8" customFormat="1" ht="27" customHeight="1">
      <c r="A33" s="612" t="s">
        <v>430</v>
      </c>
      <c r="B33" s="613"/>
      <c r="C33" s="613"/>
      <c r="D33" s="613"/>
      <c r="E33" s="614"/>
      <c r="F33" s="82" t="s">
        <v>431</v>
      </c>
      <c r="G33" s="606">
        <v>0</v>
      </c>
      <c r="H33" s="607"/>
      <c r="I33" s="607"/>
      <c r="J33" s="608"/>
      <c r="K33" s="606">
        <v>0</v>
      </c>
      <c r="L33" s="607"/>
      <c r="M33" s="607"/>
      <c r="N33" s="608"/>
    </row>
    <row r="34" spans="1:14" s="8" customFormat="1" ht="15" customHeight="1">
      <c r="A34" s="612" t="s">
        <v>432</v>
      </c>
      <c r="B34" s="613"/>
      <c r="C34" s="613"/>
      <c r="D34" s="613"/>
      <c r="E34" s="614"/>
      <c r="F34" s="82" t="s">
        <v>433</v>
      </c>
      <c r="G34" s="606">
        <v>0</v>
      </c>
      <c r="H34" s="607"/>
      <c r="I34" s="607"/>
      <c r="J34" s="608"/>
      <c r="K34" s="606">
        <v>0</v>
      </c>
      <c r="L34" s="607"/>
      <c r="M34" s="607"/>
      <c r="N34" s="608"/>
    </row>
    <row r="35" spans="1:14" s="8" customFormat="1" ht="15" customHeight="1">
      <c r="A35" s="421" t="s">
        <v>434</v>
      </c>
      <c r="B35" s="422"/>
      <c r="C35" s="422"/>
      <c r="D35" s="422"/>
      <c r="E35" s="423"/>
      <c r="F35" s="82" t="s">
        <v>435</v>
      </c>
      <c r="G35" s="371">
        <f>SUM(G36:J42)</f>
        <v>0</v>
      </c>
      <c r="H35" s="372"/>
      <c r="I35" s="372"/>
      <c r="J35" s="373"/>
      <c r="K35" s="371">
        <f>SUM(K36:N42)</f>
        <v>0</v>
      </c>
      <c r="L35" s="372"/>
      <c r="M35" s="372"/>
      <c r="N35" s="373"/>
    </row>
    <row r="36" spans="1:14" s="8" customFormat="1" ht="15" customHeight="1">
      <c r="A36" s="292" t="s">
        <v>427</v>
      </c>
      <c r="B36" s="293"/>
      <c r="C36" s="293"/>
      <c r="D36" s="293"/>
      <c r="E36" s="294"/>
      <c r="F36" s="109"/>
      <c r="G36" s="635"/>
      <c r="H36" s="636"/>
      <c r="I36" s="636"/>
      <c r="J36" s="637"/>
      <c r="K36" s="635"/>
      <c r="L36" s="636"/>
      <c r="M36" s="636"/>
      <c r="N36" s="637"/>
    </row>
    <row r="37" spans="1:14" s="8" customFormat="1" ht="15" customHeight="1">
      <c r="A37" s="612" t="s">
        <v>436</v>
      </c>
      <c r="B37" s="613"/>
      <c r="C37" s="613"/>
      <c r="D37" s="613"/>
      <c r="E37" s="614"/>
      <c r="F37" s="110" t="s">
        <v>437</v>
      </c>
      <c r="G37" s="621">
        <v>0</v>
      </c>
      <c r="H37" s="622"/>
      <c r="I37" s="622"/>
      <c r="J37" s="623"/>
      <c r="K37" s="621">
        <v>0</v>
      </c>
      <c r="L37" s="622"/>
      <c r="M37" s="622"/>
      <c r="N37" s="623"/>
    </row>
    <row r="38" spans="1:14" s="8" customFormat="1" ht="15" customHeight="1">
      <c r="A38" s="612" t="s">
        <v>438</v>
      </c>
      <c r="B38" s="613"/>
      <c r="C38" s="613"/>
      <c r="D38" s="613"/>
      <c r="E38" s="614"/>
      <c r="F38" s="82" t="s">
        <v>439</v>
      </c>
      <c r="G38" s="606">
        <v>0</v>
      </c>
      <c r="H38" s="607"/>
      <c r="I38" s="607"/>
      <c r="J38" s="608"/>
      <c r="K38" s="606">
        <v>0</v>
      </c>
      <c r="L38" s="607"/>
      <c r="M38" s="607"/>
      <c r="N38" s="608"/>
    </row>
    <row r="39" spans="1:14" s="8" customFormat="1" ht="13.5" customHeight="1">
      <c r="A39" s="612" t="s">
        <v>440</v>
      </c>
      <c r="B39" s="613"/>
      <c r="C39" s="613"/>
      <c r="D39" s="613"/>
      <c r="E39" s="614"/>
      <c r="F39" s="82" t="s">
        <v>441</v>
      </c>
      <c r="G39" s="606">
        <v>0</v>
      </c>
      <c r="H39" s="607"/>
      <c r="I39" s="607"/>
      <c r="J39" s="608"/>
      <c r="K39" s="606">
        <v>0</v>
      </c>
      <c r="L39" s="607"/>
      <c r="M39" s="607"/>
      <c r="N39" s="608"/>
    </row>
    <row r="40" spans="1:14" s="8" customFormat="1" ht="15" customHeight="1">
      <c r="A40" s="612" t="s">
        <v>442</v>
      </c>
      <c r="B40" s="613"/>
      <c r="C40" s="613"/>
      <c r="D40" s="613"/>
      <c r="E40" s="614"/>
      <c r="F40" s="82" t="s">
        <v>443</v>
      </c>
      <c r="G40" s="606">
        <v>0</v>
      </c>
      <c r="H40" s="607"/>
      <c r="I40" s="607"/>
      <c r="J40" s="608"/>
      <c r="K40" s="606">
        <v>0</v>
      </c>
      <c r="L40" s="607"/>
      <c r="M40" s="607"/>
      <c r="N40" s="608"/>
    </row>
    <row r="41" spans="1:14" s="8" customFormat="1" ht="27" customHeight="1">
      <c r="A41" s="263" t="s">
        <v>220</v>
      </c>
      <c r="B41" s="264"/>
      <c r="C41" s="264"/>
      <c r="D41" s="264"/>
      <c r="E41" s="265"/>
      <c r="F41" s="82" t="s">
        <v>445</v>
      </c>
      <c r="G41" s="606">
        <v>0</v>
      </c>
      <c r="H41" s="607"/>
      <c r="I41" s="607"/>
      <c r="J41" s="608"/>
      <c r="K41" s="606">
        <v>0</v>
      </c>
      <c r="L41" s="607"/>
      <c r="M41" s="607"/>
      <c r="N41" s="608"/>
    </row>
    <row r="42" spans="1:15" s="8" customFormat="1" ht="15" customHeight="1">
      <c r="A42" s="612" t="s">
        <v>444</v>
      </c>
      <c r="B42" s="613"/>
      <c r="C42" s="613"/>
      <c r="D42" s="613"/>
      <c r="E42" s="614"/>
      <c r="F42" s="82" t="s">
        <v>219</v>
      </c>
      <c r="G42" s="606">
        <v>0</v>
      </c>
      <c r="H42" s="607"/>
      <c r="I42" s="607"/>
      <c r="J42" s="608"/>
      <c r="K42" s="606">
        <v>0</v>
      </c>
      <c r="L42" s="607"/>
      <c r="M42" s="607"/>
      <c r="N42" s="608"/>
      <c r="O42" s="9">
        <f>IF(OR(O43&gt;0,O44&gt;0),"ВНИМАНИЕ!","")</f>
      </c>
    </row>
    <row r="43" spans="1:17" s="8" customFormat="1" ht="15" customHeight="1">
      <c r="A43" s="421" t="s">
        <v>447</v>
      </c>
      <c r="B43" s="422"/>
      <c r="C43" s="422"/>
      <c r="D43" s="422"/>
      <c r="E43" s="423"/>
      <c r="F43" s="82" t="s">
        <v>446</v>
      </c>
      <c r="G43" s="606">
        <v>0</v>
      </c>
      <c r="H43" s="607"/>
      <c r="I43" s="607"/>
      <c r="J43" s="608"/>
      <c r="K43" s="606">
        <v>0</v>
      </c>
      <c r="L43" s="607"/>
      <c r="M43" s="607"/>
      <c r="N43" s="608"/>
      <c r="O43" s="153">
        <f>IF($G$44=Баланс!$F$77,0,"Значение по стр. 400 гр.3 не равно стр. 480 гр. 3 Баланса")</f>
        <v>0</v>
      </c>
      <c r="P43" s="115"/>
      <c r="Q43" s="144"/>
    </row>
    <row r="44" spans="1:18" s="8" customFormat="1" ht="15" customHeight="1">
      <c r="A44" s="72" t="s">
        <v>179</v>
      </c>
      <c r="B44" s="615">
        <f>Баланс!F33</f>
        <v>44196</v>
      </c>
      <c r="C44" s="615"/>
      <c r="D44" s="615"/>
      <c r="E44" s="616"/>
      <c r="F44" s="82" t="s">
        <v>448</v>
      </c>
      <c r="G44" s="609">
        <f>G20+G21-G28</f>
        <v>0</v>
      </c>
      <c r="H44" s="610"/>
      <c r="I44" s="610"/>
      <c r="J44" s="611"/>
      <c r="K44" s="609">
        <f>K20+K21-K28</f>
        <v>0</v>
      </c>
      <c r="L44" s="610"/>
      <c r="M44" s="610"/>
      <c r="N44" s="611"/>
      <c r="O44" s="115">
        <f>IF($K$44=Баланс!$G$77,0,"Значение по стр. 400 гр.4 не равно стр. 480 гр. 4 Баланса")</f>
        <v>0</v>
      </c>
      <c r="P44" s="115">
        <f>K20+K21-K28</f>
        <v>0</v>
      </c>
      <c r="Q44" s="108"/>
      <c r="R44" s="115"/>
    </row>
    <row r="45" spans="1:17" ht="11.25" customHeight="1">
      <c r="A45" s="87"/>
      <c r="B45" s="87"/>
      <c r="C45" s="87"/>
      <c r="D45" s="87"/>
      <c r="E45" s="87"/>
      <c r="F45" s="87"/>
      <c r="G45" s="87"/>
      <c r="H45" s="87"/>
      <c r="I45" s="87"/>
      <c r="J45" s="87"/>
      <c r="K45" s="87"/>
      <c r="L45" s="87"/>
      <c r="M45" s="87"/>
      <c r="N45" s="88"/>
      <c r="O45" s="145"/>
      <c r="P45" s="145">
        <f>IF($K$44&lt;&gt;$P$44,1,0)</f>
        <v>0</v>
      </c>
      <c r="Q45" s="133"/>
    </row>
    <row r="46" spans="1:14" ht="11.25" customHeight="1">
      <c r="A46" s="89" t="s">
        <v>14</v>
      </c>
      <c r="B46" s="291"/>
      <c r="C46" s="291"/>
      <c r="D46" s="89"/>
      <c r="E46" s="90"/>
      <c r="F46" s="87"/>
      <c r="G46" s="87"/>
      <c r="H46" s="87"/>
      <c r="I46" s="87"/>
      <c r="J46" s="419" t="str">
        <f>Баланс!F107</f>
        <v>А.А.Дрозд</v>
      </c>
      <c r="K46" s="419"/>
      <c r="L46" s="419"/>
      <c r="M46" s="419"/>
      <c r="N46" s="419"/>
    </row>
    <row r="47" spans="1:14" ht="11.25" customHeight="1">
      <c r="A47" s="90"/>
      <c r="B47" s="262" t="s">
        <v>13</v>
      </c>
      <c r="C47" s="262"/>
      <c r="D47" s="61"/>
      <c r="E47" s="90"/>
      <c r="F47" s="62"/>
      <c r="G47" s="62"/>
      <c r="H47" s="62"/>
      <c r="I47" s="62"/>
      <c r="J47" s="286" t="s">
        <v>292</v>
      </c>
      <c r="K47" s="286"/>
      <c r="L47" s="286"/>
      <c r="M47" s="286"/>
      <c r="N47" s="287"/>
    </row>
    <row r="48" spans="1:14" ht="11.25" customHeight="1">
      <c r="A48" s="90"/>
      <c r="B48" s="61"/>
      <c r="C48" s="61"/>
      <c r="D48" s="61"/>
      <c r="E48" s="90"/>
      <c r="F48" s="62"/>
      <c r="G48" s="62"/>
      <c r="H48" s="62"/>
      <c r="I48" s="62"/>
      <c r="J48" s="61"/>
      <c r="K48" s="61"/>
      <c r="L48" s="61"/>
      <c r="M48" s="61"/>
      <c r="N48" s="62"/>
    </row>
    <row r="49" spans="1:14" ht="11.25" customHeight="1">
      <c r="A49" s="89" t="s">
        <v>15</v>
      </c>
      <c r="B49" s="291"/>
      <c r="C49" s="291"/>
      <c r="D49" s="89"/>
      <c r="E49" s="90"/>
      <c r="F49" s="87"/>
      <c r="G49" s="87"/>
      <c r="H49" s="87"/>
      <c r="I49" s="87"/>
      <c r="J49" s="419" t="str">
        <f>Баланс!F110</f>
        <v>В.Э.Швабович</v>
      </c>
      <c r="K49" s="419"/>
      <c r="L49" s="419"/>
      <c r="M49" s="419"/>
      <c r="N49" s="419"/>
    </row>
    <row r="50" spans="1:14" ht="11.25" customHeight="1">
      <c r="A50" s="90"/>
      <c r="B50" s="262" t="s">
        <v>13</v>
      </c>
      <c r="C50" s="262"/>
      <c r="D50" s="61"/>
      <c r="E50" s="90"/>
      <c r="F50" s="91"/>
      <c r="G50" s="91"/>
      <c r="H50" s="91"/>
      <c r="I50" s="91"/>
      <c r="J50" s="286" t="s">
        <v>292</v>
      </c>
      <c r="K50" s="286"/>
      <c r="L50" s="286"/>
      <c r="M50" s="286"/>
      <c r="N50" s="287"/>
    </row>
    <row r="51" spans="1:14" ht="11.25" customHeight="1">
      <c r="A51" s="90"/>
      <c r="B51" s="90"/>
      <c r="C51" s="90"/>
      <c r="D51" s="90"/>
      <c r="E51" s="90"/>
      <c r="F51" s="87"/>
      <c r="G51" s="87"/>
      <c r="H51" s="87"/>
      <c r="I51" s="87"/>
      <c r="J51" s="92"/>
      <c r="K51" s="92"/>
      <c r="L51" s="92"/>
      <c r="M51" s="92"/>
      <c r="N51" s="92"/>
    </row>
    <row r="52" spans="1:14" ht="11.25" customHeight="1">
      <c r="A52" s="374">
        <f>Баланс!A113</f>
        <v>44284</v>
      </c>
      <c r="B52" s="374"/>
      <c r="C52" s="93"/>
      <c r="D52" s="93"/>
      <c r="E52" s="93"/>
      <c r="F52" s="87"/>
      <c r="G52" s="87"/>
      <c r="H52" s="87"/>
      <c r="I52" s="87"/>
      <c r="J52" s="92"/>
      <c r="K52" s="92"/>
      <c r="L52" s="92"/>
      <c r="M52" s="92"/>
      <c r="N52" s="92"/>
    </row>
    <row r="53" spans="6:14" ht="17.25" customHeight="1">
      <c r="F53" s="68"/>
      <c r="G53" s="68"/>
      <c r="H53" s="68"/>
      <c r="I53" s="68"/>
      <c r="J53" s="68"/>
      <c r="K53" s="68"/>
      <c r="L53" s="68"/>
      <c r="M53" s="68"/>
      <c r="N53" s="94"/>
    </row>
    <row r="54" spans="1:14" ht="11.25" customHeight="1">
      <c r="A54" s="94"/>
      <c r="B54" s="94"/>
      <c r="C54" s="94"/>
      <c r="D54" s="94"/>
      <c r="E54" s="94"/>
      <c r="F54" s="94"/>
      <c r="G54" s="94"/>
      <c r="H54" s="94"/>
      <c r="I54" s="94"/>
      <c r="J54" s="94"/>
      <c r="K54" s="94"/>
      <c r="L54" s="94"/>
      <c r="M54" s="94"/>
      <c r="N54" s="94"/>
    </row>
    <row r="55" spans="1:14" ht="11.25" customHeight="1">
      <c r="A55" s="94"/>
      <c r="B55" s="94"/>
      <c r="C55" s="94"/>
      <c r="D55" s="94"/>
      <c r="E55" s="94"/>
      <c r="F55" s="94"/>
      <c r="G55" s="94"/>
      <c r="H55" s="94"/>
      <c r="I55" s="94"/>
      <c r="J55" s="94"/>
      <c r="K55" s="94"/>
      <c r="L55" s="94"/>
      <c r="M55" s="94"/>
      <c r="N55" s="94"/>
    </row>
    <row r="56" spans="1:14" ht="11.25" customHeight="1">
      <c r="A56" s="94"/>
      <c r="B56" s="94"/>
      <c r="C56" s="94"/>
      <c r="D56" s="94"/>
      <c r="E56" s="94"/>
      <c r="F56" s="94"/>
      <c r="G56" s="94"/>
      <c r="H56" s="94"/>
      <c r="I56" s="94"/>
      <c r="J56" s="94"/>
      <c r="K56" s="94"/>
      <c r="L56" s="94"/>
      <c r="M56" s="94"/>
      <c r="N56" s="94"/>
    </row>
    <row r="57" spans="1:14" ht="11.25" customHeight="1">
      <c r="A57" s="94"/>
      <c r="B57" s="94"/>
      <c r="C57" s="94"/>
      <c r="D57" s="94"/>
      <c r="E57" s="94"/>
      <c r="F57" s="94"/>
      <c r="G57" s="94"/>
      <c r="H57" s="94"/>
      <c r="I57" s="94"/>
      <c r="J57" s="94"/>
      <c r="K57" s="94"/>
      <c r="L57" s="94"/>
      <c r="M57" s="94"/>
      <c r="N57" s="94"/>
    </row>
    <row r="58" spans="1:14" ht="11.25" customHeight="1">
      <c r="A58" s="94"/>
      <c r="B58" s="94"/>
      <c r="C58" s="94"/>
      <c r="D58" s="94"/>
      <c r="E58" s="94"/>
      <c r="F58" s="94"/>
      <c r="G58" s="94"/>
      <c r="H58" s="94"/>
      <c r="I58" s="94"/>
      <c r="J58" s="94"/>
      <c r="K58" s="94"/>
      <c r="L58" s="94"/>
      <c r="M58" s="94"/>
      <c r="N58" s="94"/>
    </row>
    <row r="59" spans="1:14" ht="11.25" customHeight="1">
      <c r="A59" s="94"/>
      <c r="B59" s="94"/>
      <c r="C59" s="94"/>
      <c r="D59" s="94"/>
      <c r="E59" s="94"/>
      <c r="F59" s="94"/>
      <c r="G59" s="94"/>
      <c r="H59" s="94"/>
      <c r="I59" s="94"/>
      <c r="J59" s="94"/>
      <c r="K59" s="94"/>
      <c r="L59" s="94"/>
      <c r="M59" s="94"/>
      <c r="N59" s="94"/>
    </row>
    <row r="60" spans="1:14" ht="11.25" customHeight="1">
      <c r="A60" s="94"/>
      <c r="B60" s="94"/>
      <c r="C60" s="94"/>
      <c r="D60" s="94"/>
      <c r="E60" s="94"/>
      <c r="F60" s="94"/>
      <c r="G60" s="94"/>
      <c r="H60" s="94"/>
      <c r="I60" s="94"/>
      <c r="J60" s="94"/>
      <c r="K60" s="94"/>
      <c r="L60" s="94"/>
      <c r="M60" s="94"/>
      <c r="N60" s="94"/>
    </row>
    <row r="61" spans="1:14" ht="11.25" customHeight="1">
      <c r="A61" s="94"/>
      <c r="B61" s="94"/>
      <c r="C61" s="94"/>
      <c r="D61" s="94"/>
      <c r="E61" s="94"/>
      <c r="F61" s="94"/>
      <c r="G61" s="94"/>
      <c r="H61" s="94"/>
      <c r="I61" s="94"/>
      <c r="J61" s="94"/>
      <c r="K61" s="94"/>
      <c r="L61" s="94"/>
      <c r="M61" s="94"/>
      <c r="N61" s="94"/>
    </row>
  </sheetData>
  <sheetProtection formatCells="0" formatColumns="0" formatRows="0" insertColumns="0" insertRows="0" insertHyperlinks="0" deleteColumns="0" deleteRows="0" sort="0" autoFilter="0" pivotTables="0"/>
  <mergeCells count="111">
    <mergeCell ref="A24:E24"/>
    <mergeCell ref="A27:E27"/>
    <mergeCell ref="G25:J25"/>
    <mergeCell ref="G26:J26"/>
    <mergeCell ref="K37:N37"/>
    <mergeCell ref="G29:J29"/>
    <mergeCell ref="A28:E28"/>
    <mergeCell ref="A37:E37"/>
    <mergeCell ref="K35:N35"/>
    <mergeCell ref="K38:N38"/>
    <mergeCell ref="A38:E38"/>
    <mergeCell ref="K32:N32"/>
    <mergeCell ref="K31:N31"/>
    <mergeCell ref="K33:N33"/>
    <mergeCell ref="A35:E35"/>
    <mergeCell ref="G23:J23"/>
    <mergeCell ref="G35:J35"/>
    <mergeCell ref="G30:J30"/>
    <mergeCell ref="K24:N24"/>
    <mergeCell ref="K25:N25"/>
    <mergeCell ref="G28:J28"/>
    <mergeCell ref="A39:E39"/>
    <mergeCell ref="G27:J27"/>
    <mergeCell ref="K27:N27"/>
    <mergeCell ref="K36:N36"/>
    <mergeCell ref="A31:E31"/>
    <mergeCell ref="A32:E32"/>
    <mergeCell ref="G38:J38"/>
    <mergeCell ref="G37:J37"/>
    <mergeCell ref="G36:J36"/>
    <mergeCell ref="K34:N34"/>
    <mergeCell ref="K20:N20"/>
    <mergeCell ref="F17:F18"/>
    <mergeCell ref="G19:J19"/>
    <mergeCell ref="A19:E19"/>
    <mergeCell ref="A30:E30"/>
    <mergeCell ref="A23:E23"/>
    <mergeCell ref="G21:J21"/>
    <mergeCell ref="G22:J22"/>
    <mergeCell ref="K26:N26"/>
    <mergeCell ref="A25:E25"/>
    <mergeCell ref="E15:N15"/>
    <mergeCell ref="K22:N22"/>
    <mergeCell ref="A36:E36"/>
    <mergeCell ref="A34:E34"/>
    <mergeCell ref="E14:N14"/>
    <mergeCell ref="A33:E33"/>
    <mergeCell ref="A29:E29"/>
    <mergeCell ref="K28:N28"/>
    <mergeCell ref="K29:N29"/>
    <mergeCell ref="K30:N30"/>
    <mergeCell ref="J49:N49"/>
    <mergeCell ref="G31:J31"/>
    <mergeCell ref="G40:J40"/>
    <mergeCell ref="K44:N44"/>
    <mergeCell ref="K43:N43"/>
    <mergeCell ref="K40:N40"/>
    <mergeCell ref="K42:N42"/>
    <mergeCell ref="J47:N47"/>
    <mergeCell ref="K41:N41"/>
    <mergeCell ref="K39:N39"/>
    <mergeCell ref="B47:C47"/>
    <mergeCell ref="A22:E22"/>
    <mergeCell ref="A40:E40"/>
    <mergeCell ref="G33:J33"/>
    <mergeCell ref="G34:J34"/>
    <mergeCell ref="B46:C46"/>
    <mergeCell ref="J46:N46"/>
    <mergeCell ref="A41:E41"/>
    <mergeCell ref="G41:J41"/>
    <mergeCell ref="A26:E26"/>
    <mergeCell ref="J1:N1"/>
    <mergeCell ref="J2:N2"/>
    <mergeCell ref="J3:N3"/>
    <mergeCell ref="A5:N5"/>
    <mergeCell ref="E10:N10"/>
    <mergeCell ref="K23:N23"/>
    <mergeCell ref="A17:E18"/>
    <mergeCell ref="K19:N19"/>
    <mergeCell ref="G7:I7"/>
    <mergeCell ref="A11:C11"/>
    <mergeCell ref="E11:N11"/>
    <mergeCell ref="G39:J39"/>
    <mergeCell ref="A10:C10"/>
    <mergeCell ref="G18:J18"/>
    <mergeCell ref="B20:E20"/>
    <mergeCell ref="G32:J32"/>
    <mergeCell ref="G24:J24"/>
    <mergeCell ref="A12:C12"/>
    <mergeCell ref="G20:J20"/>
    <mergeCell ref="A15:C15"/>
    <mergeCell ref="A6:N6"/>
    <mergeCell ref="A21:E21"/>
    <mergeCell ref="K21:N21"/>
    <mergeCell ref="E12:N12"/>
    <mergeCell ref="K18:N18"/>
    <mergeCell ref="A13:C13"/>
    <mergeCell ref="E13:N13"/>
    <mergeCell ref="A9:C9"/>
    <mergeCell ref="E9:N9"/>
    <mergeCell ref="A14:C14"/>
    <mergeCell ref="A52:B52"/>
    <mergeCell ref="G42:J42"/>
    <mergeCell ref="G43:J43"/>
    <mergeCell ref="G44:J44"/>
    <mergeCell ref="A43:E43"/>
    <mergeCell ref="A42:E42"/>
    <mergeCell ref="J50:N50"/>
    <mergeCell ref="B50:C50"/>
    <mergeCell ref="B44:E44"/>
    <mergeCell ref="B49:C49"/>
  </mergeCells>
  <conditionalFormatting sqref="O42 O19">
    <cfRule type="cellIs" priority="1" dxfId="46" operator="notEqual" stopIfTrue="1">
      <formula>0</formula>
    </cfRule>
  </conditionalFormatting>
  <conditionalFormatting sqref="O43">
    <cfRule type="cellIs" priority="2" dxfId="11" operator="notEqual" stopIfTrue="1">
      <formula>0</formula>
    </cfRule>
  </conditionalFormatting>
  <conditionalFormatting sqref="O20:O21">
    <cfRule type="cellIs" priority="3" dxfId="11" operator="greaterThan" stopIfTrue="1">
      <formula>0</formula>
    </cfRule>
  </conditionalFormatting>
  <conditionalFormatting sqref="E10:N10">
    <cfRule type="cellIs" priority="4" dxfId="4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32:N34 G37:N43">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7.xml><?xml version="1.0" encoding="utf-8"?>
<worksheet xmlns="http://schemas.openxmlformats.org/spreadsheetml/2006/main" xmlns:r="http://schemas.openxmlformats.org/officeDocument/2006/relationships">
  <sheetPr codeName="Лист13">
    <tabColor indexed="13"/>
  </sheetPr>
  <dimension ref="A1:K57"/>
  <sheetViews>
    <sheetView showGridLines="0" zoomScale="110" zoomScaleNormal="110" zoomScaleSheetLayoutView="100" zoomScalePageLayoutView="0" workbookViewId="0" topLeftCell="A19">
      <selection activeCell="B29" sqref="B29"/>
    </sheetView>
  </sheetViews>
  <sheetFormatPr defaultColWidth="9.00390625" defaultRowHeight="11.25" customHeight="1"/>
  <cols>
    <col min="1" max="1" width="31.375" style="2" customWidth="1"/>
    <col min="2" max="2" width="60.875" style="2" customWidth="1"/>
    <col min="3" max="3" width="9.125" style="7" customWidth="1"/>
    <col min="4" max="4" width="10.125" style="2" customWidth="1"/>
    <col min="5" max="6" width="18.75390625" style="2" customWidth="1"/>
    <col min="7" max="7" width="9.125" style="2" customWidth="1"/>
    <col min="8" max="8" width="17.125" style="2" customWidth="1"/>
    <col min="9" max="9" width="17.25390625" style="2" customWidth="1"/>
    <col min="10" max="16384" width="9.125" style="2" customWidth="1"/>
  </cols>
  <sheetData>
    <row r="1" spans="1:7" s="4" customFormat="1" ht="11.25" customHeight="1">
      <c r="A1" s="643" t="s">
        <v>107</v>
      </c>
      <c r="B1" s="643"/>
      <c r="C1" s="7"/>
      <c r="D1" s="641"/>
      <c r="E1" s="641"/>
      <c r="F1" s="641"/>
      <c r="G1" s="641"/>
    </row>
    <row r="2" spans="1:7" s="4" customFormat="1" ht="11.25" customHeight="1">
      <c r="A2" s="643" t="s">
        <v>133</v>
      </c>
      <c r="B2" s="643"/>
      <c r="C2" s="7"/>
      <c r="D2" s="641"/>
      <c r="E2" s="641"/>
      <c r="F2" s="641"/>
      <c r="G2" s="641"/>
    </row>
    <row r="3" spans="1:7" s="4" customFormat="1" ht="11.25" customHeight="1">
      <c r="A3" s="644" t="s">
        <v>108</v>
      </c>
      <c r="B3" s="644"/>
      <c r="C3" s="7"/>
      <c r="D3" s="641"/>
      <c r="E3" s="641"/>
      <c r="F3" s="641"/>
      <c r="G3" s="641"/>
    </row>
    <row r="4" spans="1:7" s="4" customFormat="1" ht="11.25" customHeight="1">
      <c r="A4" s="5"/>
      <c r="B4" s="5"/>
      <c r="C4" s="7"/>
      <c r="D4" s="641"/>
      <c r="E4" s="641"/>
      <c r="F4" s="641"/>
      <c r="G4" s="641"/>
    </row>
    <row r="5" spans="1:7" s="4" customFormat="1" ht="11.25" customHeight="1">
      <c r="A5" s="5"/>
      <c r="B5" s="5"/>
      <c r="C5" s="7"/>
      <c r="D5" s="641"/>
      <c r="E5" s="641"/>
      <c r="F5" s="641"/>
      <c r="G5" s="641"/>
    </row>
    <row r="6" spans="1:7" s="4" customFormat="1" ht="11.25" customHeight="1">
      <c r="A6" s="645" t="s">
        <v>102</v>
      </c>
      <c r="B6" s="646"/>
      <c r="C6" s="7"/>
      <c r="D6" s="641"/>
      <c r="E6" s="641"/>
      <c r="F6" s="641"/>
      <c r="G6" s="641"/>
    </row>
    <row r="7" spans="1:11" s="4" customFormat="1" ht="6" customHeight="1">
      <c r="A7" s="3"/>
      <c r="B7" s="5"/>
      <c r="C7" s="7"/>
      <c r="D7" s="641"/>
      <c r="E7" s="641"/>
      <c r="F7" s="641"/>
      <c r="G7" s="641"/>
      <c r="K7" s="26"/>
    </row>
    <row r="8" spans="1:11" s="4" customFormat="1" ht="25.5" customHeight="1">
      <c r="A8" s="135" t="s">
        <v>112</v>
      </c>
      <c r="B8" s="137" t="s">
        <v>110</v>
      </c>
      <c r="C8" s="7"/>
      <c r="D8" s="641"/>
      <c r="E8" s="641"/>
      <c r="F8" s="641"/>
      <c r="G8" s="641"/>
      <c r="H8" s="26"/>
      <c r="I8" s="26"/>
      <c r="J8" s="26"/>
      <c r="K8" s="26"/>
    </row>
    <row r="9" spans="1:11" s="4" customFormat="1" ht="25.5" customHeight="1">
      <c r="A9" s="135" t="s">
        <v>113</v>
      </c>
      <c r="B9" s="137" t="s">
        <v>111</v>
      </c>
      <c r="C9" s="7"/>
      <c r="D9" s="641"/>
      <c r="E9" s="641"/>
      <c r="F9" s="641"/>
      <c r="G9" s="641"/>
      <c r="H9" s="26"/>
      <c r="I9" s="26"/>
      <c r="J9" s="26"/>
      <c r="K9" s="26"/>
    </row>
    <row r="10" spans="1:11" s="4" customFormat="1" ht="24" customHeight="1">
      <c r="A10" s="135" t="s">
        <v>109</v>
      </c>
      <c r="B10" s="137" t="s">
        <v>114</v>
      </c>
      <c r="C10" s="7"/>
      <c r="D10" s="641"/>
      <c r="E10" s="641"/>
      <c r="F10" s="641"/>
      <c r="G10" s="641"/>
      <c r="H10" s="26"/>
      <c r="I10" s="26"/>
      <c r="J10" s="26"/>
      <c r="K10" s="26"/>
    </row>
    <row r="11" spans="1:11" s="4" customFormat="1" ht="26.25" customHeight="1">
      <c r="A11" s="135" t="s">
        <v>103</v>
      </c>
      <c r="B11" s="137" t="s">
        <v>114</v>
      </c>
      <c r="C11" s="7"/>
      <c r="D11" s="641"/>
      <c r="E11" s="641"/>
      <c r="F11" s="641"/>
      <c r="G11" s="641"/>
      <c r="H11" s="26"/>
      <c r="I11" s="26"/>
      <c r="J11" s="26"/>
      <c r="K11" s="26"/>
    </row>
    <row r="12" spans="1:11" s="4" customFormat="1" ht="15" customHeight="1">
      <c r="A12" s="135" t="s">
        <v>104</v>
      </c>
      <c r="B12" s="139">
        <v>36840</v>
      </c>
      <c r="C12" s="7"/>
      <c r="D12" s="641"/>
      <c r="E12" s="641"/>
      <c r="F12" s="641"/>
      <c r="G12" s="641"/>
      <c r="H12" s="26"/>
      <c r="I12" s="26"/>
      <c r="J12" s="26"/>
      <c r="K12" s="26"/>
    </row>
    <row r="13" spans="1:11" s="4" customFormat="1" ht="15" customHeight="1">
      <c r="A13" s="135" t="s">
        <v>17</v>
      </c>
      <c r="B13" s="134">
        <v>190000000</v>
      </c>
      <c r="C13" s="7"/>
      <c r="D13" s="641"/>
      <c r="E13" s="641"/>
      <c r="F13" s="641"/>
      <c r="G13" s="641"/>
      <c r="H13" s="26"/>
      <c r="I13" s="26"/>
      <c r="J13" s="26"/>
      <c r="K13" s="26"/>
    </row>
    <row r="14" spans="1:11" s="4" customFormat="1" ht="52.5" customHeight="1">
      <c r="A14" s="642" t="s">
        <v>105</v>
      </c>
      <c r="B14" s="137" t="s">
        <v>115</v>
      </c>
      <c r="C14" s="7"/>
      <c r="D14" s="641"/>
      <c r="E14" s="641"/>
      <c r="F14" s="641"/>
      <c r="G14" s="641"/>
      <c r="H14" s="26"/>
      <c r="I14" s="26"/>
      <c r="J14" s="26"/>
      <c r="K14" s="26"/>
    </row>
    <row r="15" spans="1:11" s="4" customFormat="1" ht="54.75" customHeight="1">
      <c r="A15" s="642"/>
      <c r="B15" s="137" t="s">
        <v>120</v>
      </c>
      <c r="C15" s="7"/>
      <c r="D15" s="641"/>
      <c r="E15" s="641"/>
      <c r="F15" s="641"/>
      <c r="G15" s="641"/>
      <c r="H15" s="26"/>
      <c r="I15" s="26"/>
      <c r="J15" s="26"/>
      <c r="K15" s="26"/>
    </row>
    <row r="16" spans="1:11" s="4" customFormat="1" ht="15" customHeight="1">
      <c r="A16" s="138" t="s">
        <v>106</v>
      </c>
      <c r="B16" s="134" t="s">
        <v>121</v>
      </c>
      <c r="C16" s="7"/>
      <c r="D16" s="641"/>
      <c r="E16" s="641"/>
      <c r="F16" s="641"/>
      <c r="G16" s="641"/>
      <c r="H16" s="26"/>
      <c r="I16" s="26"/>
      <c r="J16" s="26"/>
      <c r="K16" s="26"/>
    </row>
    <row r="17" spans="1:11" s="4" customFormat="1" ht="15" customHeight="1">
      <c r="A17" s="138" t="s">
        <v>125</v>
      </c>
      <c r="B17" s="134" t="s">
        <v>123</v>
      </c>
      <c r="C17" s="7"/>
      <c r="D17" s="641"/>
      <c r="E17" s="641"/>
      <c r="F17" s="641"/>
      <c r="G17" s="641"/>
      <c r="H17" s="26"/>
      <c r="I17" s="26"/>
      <c r="J17" s="26"/>
      <c r="K17" s="26"/>
    </row>
    <row r="18" spans="1:11" s="4" customFormat="1" ht="35.25" customHeight="1">
      <c r="A18" s="138" t="s">
        <v>124</v>
      </c>
      <c r="B18" s="134" t="s">
        <v>122</v>
      </c>
      <c r="C18" s="7"/>
      <c r="D18" s="641"/>
      <c r="E18" s="641"/>
      <c r="F18" s="641"/>
      <c r="G18" s="641"/>
      <c r="H18" s="26"/>
      <c r="I18" s="26"/>
      <c r="J18" s="26"/>
      <c r="K18" s="26"/>
    </row>
    <row r="19" spans="1:11" s="4" customFormat="1" ht="24" customHeight="1">
      <c r="A19" s="138" t="s">
        <v>126</v>
      </c>
      <c r="B19" s="134" t="s">
        <v>127</v>
      </c>
      <c r="C19" s="7"/>
      <c r="D19" s="641"/>
      <c r="E19" s="641"/>
      <c r="F19" s="641"/>
      <c r="G19" s="641"/>
      <c r="H19" s="26"/>
      <c r="I19" s="26"/>
      <c r="J19" s="26"/>
      <c r="K19" s="26"/>
    </row>
    <row r="20" spans="1:11" s="4" customFormat="1" ht="24" customHeight="1">
      <c r="A20" s="138" t="s">
        <v>128</v>
      </c>
      <c r="B20" s="137" t="s">
        <v>129</v>
      </c>
      <c r="C20" s="7"/>
      <c r="D20" s="641"/>
      <c r="E20" s="641"/>
      <c r="F20" s="641"/>
      <c r="G20" s="641"/>
      <c r="H20" s="26"/>
      <c r="I20" s="26"/>
      <c r="J20" s="26"/>
      <c r="K20" s="26"/>
    </row>
    <row r="21" spans="1:11" s="4" customFormat="1" ht="24" customHeight="1">
      <c r="A21" s="138" t="s">
        <v>15</v>
      </c>
      <c r="B21" s="137" t="s">
        <v>130</v>
      </c>
      <c r="C21" s="7"/>
      <c r="D21" s="641"/>
      <c r="E21" s="641"/>
      <c r="F21" s="641"/>
      <c r="G21" s="641"/>
      <c r="H21" s="26"/>
      <c r="I21" s="26"/>
      <c r="J21" s="26"/>
      <c r="K21" s="26"/>
    </row>
    <row r="22" spans="1:11" s="4" customFormat="1" ht="43.5" customHeight="1">
      <c r="A22" s="140" t="s">
        <v>132</v>
      </c>
      <c r="B22" s="136" t="s">
        <v>131</v>
      </c>
      <c r="C22" s="7"/>
      <c r="D22" s="641"/>
      <c r="E22" s="641"/>
      <c r="F22" s="641"/>
      <c r="G22" s="641"/>
      <c r="H22" s="26"/>
      <c r="I22" s="26"/>
      <c r="J22" s="26"/>
      <c r="K22" s="26"/>
    </row>
    <row r="23" spans="1:11" s="4" customFormat="1" ht="24" customHeight="1">
      <c r="A23" s="138"/>
      <c r="B23" s="136"/>
      <c r="C23" s="7"/>
      <c r="D23" s="641"/>
      <c r="E23" s="641"/>
      <c r="F23" s="641"/>
      <c r="G23" s="641"/>
      <c r="H23" s="26"/>
      <c r="I23" s="26"/>
      <c r="J23" s="26"/>
      <c r="K23" s="26"/>
    </row>
    <row r="24" spans="1:11" s="4" customFormat="1" ht="24" customHeight="1">
      <c r="A24" s="645" t="s">
        <v>134</v>
      </c>
      <c r="B24" s="646"/>
      <c r="C24" s="7"/>
      <c r="D24" s="641"/>
      <c r="E24" s="641"/>
      <c r="F24" s="641"/>
      <c r="G24" s="641"/>
      <c r="H24" s="26"/>
      <c r="I24" s="26"/>
      <c r="J24" s="26"/>
      <c r="K24" s="26"/>
    </row>
    <row r="25" spans="1:11" s="4" customFormat="1" ht="17.25" customHeight="1">
      <c r="A25" s="135" t="s">
        <v>146</v>
      </c>
      <c r="B25" s="141" t="s">
        <v>135</v>
      </c>
      <c r="C25" s="7"/>
      <c r="D25" s="641"/>
      <c r="E25" s="641"/>
      <c r="F25" s="641"/>
      <c r="G25" s="641"/>
      <c r="H25" s="26"/>
      <c r="I25" s="26"/>
      <c r="J25" s="26"/>
      <c r="K25" s="26"/>
    </row>
    <row r="26" spans="1:11" s="4" customFormat="1" ht="12.75">
      <c r="A26" s="135"/>
      <c r="B26" s="141" t="s">
        <v>143</v>
      </c>
      <c r="C26" s="7"/>
      <c r="D26" s="641"/>
      <c r="E26" s="641"/>
      <c r="F26" s="641"/>
      <c r="G26" s="641"/>
      <c r="H26" s="26"/>
      <c r="I26" s="26"/>
      <c r="J26" s="26"/>
      <c r="K26" s="26"/>
    </row>
    <row r="27" spans="1:11" s="4" customFormat="1" ht="12.75">
      <c r="A27" s="135"/>
      <c r="B27" s="142" t="s">
        <v>144</v>
      </c>
      <c r="C27" s="7"/>
      <c r="D27" s="641"/>
      <c r="E27" s="641"/>
      <c r="F27" s="641"/>
      <c r="G27" s="641"/>
      <c r="H27" s="26"/>
      <c r="I27" s="26"/>
      <c r="J27" s="26"/>
      <c r="K27" s="26"/>
    </row>
    <row r="28" spans="1:11" s="4" customFormat="1" ht="12.75">
      <c r="A28" s="135"/>
      <c r="B28" s="143" t="s">
        <v>145</v>
      </c>
      <c r="C28" s="7"/>
      <c r="D28" s="641"/>
      <c r="E28" s="641"/>
      <c r="F28" s="641"/>
      <c r="G28" s="641"/>
      <c r="H28" s="26"/>
      <c r="I28" s="26"/>
      <c r="J28" s="26"/>
      <c r="K28" s="26"/>
    </row>
    <row r="29" spans="1:11" s="4" customFormat="1" ht="12.75">
      <c r="A29" s="135"/>
      <c r="B29" s="137"/>
      <c r="C29" s="7"/>
      <c r="D29" s="641"/>
      <c r="E29" s="641"/>
      <c r="F29" s="641"/>
      <c r="G29" s="641"/>
      <c r="H29" s="26"/>
      <c r="I29" s="26"/>
      <c r="J29" s="26"/>
      <c r="K29" s="26"/>
    </row>
    <row r="30" spans="1:11" s="4" customFormat="1" ht="12.75">
      <c r="A30" s="135" t="s">
        <v>18</v>
      </c>
      <c r="B30" s="137"/>
      <c r="C30" s="7"/>
      <c r="D30" s="641"/>
      <c r="E30" s="641"/>
      <c r="F30" s="641"/>
      <c r="G30" s="641"/>
      <c r="H30" s="26"/>
      <c r="I30" s="26"/>
      <c r="J30" s="26"/>
      <c r="K30" s="26"/>
    </row>
    <row r="31" spans="1:11" s="4" customFormat="1" ht="12.75">
      <c r="A31" s="135" t="s">
        <v>19</v>
      </c>
      <c r="B31" s="137"/>
      <c r="C31" s="7"/>
      <c r="F31" s="46"/>
      <c r="G31" s="26"/>
      <c r="H31" s="26"/>
      <c r="I31" s="26"/>
      <c r="J31" s="26"/>
      <c r="K31" s="26"/>
    </row>
    <row r="32" spans="1:11" s="4" customFormat="1" ht="12.75">
      <c r="A32" s="135" t="s">
        <v>20</v>
      </c>
      <c r="B32" s="137" t="s">
        <v>43</v>
      </c>
      <c r="C32" s="7"/>
      <c r="D32" s="53"/>
      <c r="E32" s="295"/>
      <c r="F32" s="295"/>
      <c r="G32" s="26"/>
      <c r="H32" s="26"/>
      <c r="I32" s="26"/>
      <c r="J32" s="26"/>
      <c r="K32" s="26"/>
    </row>
    <row r="33" spans="1:11" s="4" customFormat="1" ht="12.75">
      <c r="A33" s="135" t="s">
        <v>27</v>
      </c>
      <c r="B33" s="137"/>
      <c r="C33" s="7"/>
      <c r="E33" s="295"/>
      <c r="F33" s="295"/>
      <c r="G33" s="26"/>
      <c r="H33" s="26"/>
      <c r="I33" s="26"/>
      <c r="J33" s="26"/>
      <c r="K33" s="26"/>
    </row>
    <row r="34" spans="1:11" s="4" customFormat="1" ht="11.25" customHeight="1">
      <c r="A34" s="3"/>
      <c r="B34" s="3"/>
      <c r="C34" s="7"/>
      <c r="E34" s="53"/>
      <c r="F34" s="53"/>
      <c r="G34" s="26"/>
      <c r="H34" s="26"/>
      <c r="I34" s="26"/>
      <c r="J34" s="26"/>
      <c r="K34" s="26"/>
    </row>
    <row r="35" spans="1:11" s="4" customFormat="1" ht="11.25" customHeight="1">
      <c r="A35" s="3"/>
      <c r="B35" s="3"/>
      <c r="C35" s="7"/>
      <c r="E35" s="53"/>
      <c r="F35" s="53"/>
      <c r="G35" s="26"/>
      <c r="H35" s="26"/>
      <c r="I35" s="26"/>
      <c r="J35" s="26"/>
      <c r="K35" s="26"/>
    </row>
    <row r="36" spans="1:11" s="4" customFormat="1" ht="11.25" customHeight="1">
      <c r="A36" s="3"/>
      <c r="B36" s="3"/>
      <c r="C36" s="7"/>
      <c r="E36" s="53"/>
      <c r="F36" s="53"/>
      <c r="G36" s="26"/>
      <c r="H36" s="26"/>
      <c r="I36" s="26"/>
      <c r="J36" s="26"/>
      <c r="K36" s="26"/>
    </row>
    <row r="37" spans="1:11" s="4" customFormat="1" ht="11.25" customHeight="1">
      <c r="A37" s="3"/>
      <c r="B37" s="3"/>
      <c r="C37" s="7"/>
      <c r="E37" s="53"/>
      <c r="F37" s="53"/>
      <c r="G37" s="26"/>
      <c r="H37" s="26"/>
      <c r="I37" s="26"/>
      <c r="J37" s="26"/>
      <c r="K37" s="26"/>
    </row>
    <row r="38" spans="1:11" s="4" customFormat="1" ht="11.25" customHeight="1">
      <c r="A38" s="3"/>
      <c r="B38" s="3"/>
      <c r="C38" s="7"/>
      <c r="E38" s="53"/>
      <c r="F38" s="53"/>
      <c r="G38" s="26"/>
      <c r="H38" s="26"/>
      <c r="I38" s="26"/>
      <c r="J38" s="26"/>
      <c r="K38" s="26"/>
    </row>
    <row r="39" spans="1:11" s="4" customFormat="1" ht="11.25" customHeight="1">
      <c r="A39" s="3"/>
      <c r="B39" s="3"/>
      <c r="C39" s="7"/>
      <c r="E39" s="53"/>
      <c r="F39" s="53"/>
      <c r="G39" s="26"/>
      <c r="H39" s="26"/>
      <c r="I39" s="26"/>
      <c r="J39" s="26"/>
      <c r="K39" s="26"/>
    </row>
    <row r="40" spans="1:11" s="4" customFormat="1" ht="11.25" customHeight="1">
      <c r="A40" s="3"/>
      <c r="B40" s="3"/>
      <c r="C40" s="7"/>
      <c r="E40" s="53"/>
      <c r="F40" s="53"/>
      <c r="G40" s="26"/>
      <c r="H40" s="26"/>
      <c r="I40" s="26"/>
      <c r="J40" s="26"/>
      <c r="K40" s="26"/>
    </row>
    <row r="41" spans="1:11" s="4" customFormat="1" ht="11.25" customHeight="1">
      <c r="A41" s="3"/>
      <c r="B41" s="3"/>
      <c r="C41" s="7"/>
      <c r="E41" s="53"/>
      <c r="F41" s="53"/>
      <c r="G41" s="26"/>
      <c r="H41" s="26"/>
      <c r="I41" s="26"/>
      <c r="J41" s="26"/>
      <c r="K41" s="26"/>
    </row>
    <row r="42" spans="1:11" s="4" customFormat="1" ht="11.25" customHeight="1">
      <c r="A42" s="3"/>
      <c r="B42" s="3"/>
      <c r="C42" s="7"/>
      <c r="E42" s="53"/>
      <c r="F42" s="53"/>
      <c r="G42" s="26"/>
      <c r="H42" s="26"/>
      <c r="I42" s="26"/>
      <c r="J42" s="26"/>
      <c r="K42" s="26"/>
    </row>
    <row r="43" spans="1:11" s="4" customFormat="1" ht="11.25" customHeight="1">
      <c r="A43" s="3"/>
      <c r="B43" s="3"/>
      <c r="C43" s="7"/>
      <c r="E43" s="53"/>
      <c r="F43" s="53"/>
      <c r="G43" s="26"/>
      <c r="H43" s="26"/>
      <c r="I43" s="26"/>
      <c r="J43" s="26"/>
      <c r="K43" s="26"/>
    </row>
    <row r="44" spans="1:11" s="4" customFormat="1" ht="11.25" customHeight="1">
      <c r="A44" s="3"/>
      <c r="B44" s="3"/>
      <c r="C44" s="7"/>
      <c r="E44" s="53"/>
      <c r="F44" s="53"/>
      <c r="G44" s="26"/>
      <c r="H44" s="26"/>
      <c r="I44" s="26"/>
      <c r="J44" s="26"/>
      <c r="K44" s="26"/>
    </row>
    <row r="45" spans="1:11" s="4" customFormat="1" ht="11.25" customHeight="1">
      <c r="A45" s="3"/>
      <c r="B45" s="3"/>
      <c r="C45" s="7"/>
      <c r="E45" s="53"/>
      <c r="F45" s="53"/>
      <c r="G45" s="26"/>
      <c r="H45" s="26"/>
      <c r="I45" s="26"/>
      <c r="J45" s="26"/>
      <c r="K45" s="26"/>
    </row>
    <row r="46" spans="1:11" s="4" customFormat="1" ht="11.25" customHeight="1">
      <c r="A46" s="3"/>
      <c r="B46" s="3"/>
      <c r="C46" s="7"/>
      <c r="E46" s="53"/>
      <c r="F46" s="53"/>
      <c r="G46" s="26"/>
      <c r="H46" s="26"/>
      <c r="I46" s="26"/>
      <c r="J46" s="26"/>
      <c r="K46" s="26"/>
    </row>
    <row r="47" spans="1:11" s="4" customFormat="1" ht="11.25" customHeight="1">
      <c r="A47" s="3"/>
      <c r="B47" s="3"/>
      <c r="C47" s="7"/>
      <c r="E47" s="53"/>
      <c r="F47" s="53"/>
      <c r="G47" s="26"/>
      <c r="H47" s="26"/>
      <c r="I47" s="26"/>
      <c r="J47" s="26"/>
      <c r="K47" s="26"/>
    </row>
    <row r="48" spans="1:11" s="4" customFormat="1" ht="11.25" customHeight="1">
      <c r="A48" s="3"/>
      <c r="B48" s="3"/>
      <c r="C48" s="7"/>
      <c r="E48" s="53"/>
      <c r="F48" s="53"/>
      <c r="G48" s="26"/>
      <c r="H48" s="26"/>
      <c r="I48" s="26"/>
      <c r="J48" s="26"/>
      <c r="K48" s="26"/>
    </row>
    <row r="49" spans="1:11" s="4" customFormat="1" ht="11.25" customHeight="1">
      <c r="A49" s="3"/>
      <c r="B49" s="3"/>
      <c r="C49" s="7"/>
      <c r="E49" s="53"/>
      <c r="F49" s="53"/>
      <c r="G49" s="26"/>
      <c r="H49" s="26"/>
      <c r="I49" s="26"/>
      <c r="J49" s="26"/>
      <c r="K49" s="26"/>
    </row>
    <row r="50" spans="1:11" s="4" customFormat="1" ht="18.75" customHeight="1">
      <c r="A50" s="5"/>
      <c r="B50" s="5"/>
      <c r="C50" s="7"/>
      <c r="D50" s="39"/>
      <c r="E50" s="55"/>
      <c r="F50" s="55"/>
      <c r="G50" s="26"/>
      <c r="H50" s="26" t="e">
        <f>VLOOKUP(G50,#REF!,2,0)</f>
        <v>#REF!</v>
      </c>
      <c r="I50" s="26">
        <f>MONTH(F50)</f>
        <v>1</v>
      </c>
      <c r="J50" s="26" t="e">
        <f>VLOOKUP(I50,#REF!,2,0)</f>
        <v>#REF!</v>
      </c>
      <c r="K50" s="26">
        <f>YEAR(F50)</f>
        <v>1900</v>
      </c>
    </row>
    <row r="51" spans="1:11" s="4" customFormat="1" ht="18.75" customHeight="1">
      <c r="A51" s="5"/>
      <c r="B51" s="5"/>
      <c r="C51" s="7"/>
      <c r="D51" s="40"/>
      <c r="E51" s="54"/>
      <c r="F51" s="54"/>
      <c r="G51" s="26"/>
      <c r="H51" s="26"/>
      <c r="I51" s="26"/>
      <c r="J51" s="26"/>
      <c r="K51" s="26"/>
    </row>
    <row r="52" spans="1:3" s="4" customFormat="1" ht="18.75" customHeight="1">
      <c r="A52" s="5"/>
      <c r="B52" s="5"/>
      <c r="C52" s="7"/>
    </row>
    <row r="53" spans="1:3" s="4" customFormat="1" ht="11.25" customHeight="1">
      <c r="A53" s="5"/>
      <c r="B53" s="6"/>
      <c r="C53" s="7"/>
    </row>
    <row r="54" s="20" customFormat="1" ht="11.25" customHeight="1">
      <c r="C54" s="49"/>
    </row>
    <row r="55" s="20" customFormat="1" ht="11.25" customHeight="1">
      <c r="C55" s="49"/>
    </row>
    <row r="56" s="20" customFormat="1" ht="11.25" customHeight="1">
      <c r="C56" s="49"/>
    </row>
    <row r="57" ht="11.25" customHeight="1">
      <c r="A57" s="25"/>
    </row>
  </sheetData>
  <sheetProtection formatCells="0" formatColumns="0" formatRows="0" insertColumns="0" insertRows="0" insertHyperlinks="0" deleteColumns="0" deleteRows="0" sort="0" autoFilter="0" pivotTables="0"/>
  <mergeCells count="9">
    <mergeCell ref="E32:E33"/>
    <mergeCell ref="F32:F33"/>
    <mergeCell ref="D1:G30"/>
    <mergeCell ref="A14:A15"/>
    <mergeCell ref="A1:B1"/>
    <mergeCell ref="A2:B2"/>
    <mergeCell ref="A3:B3"/>
    <mergeCell ref="A6:B6"/>
    <mergeCell ref="A24:B24"/>
  </mergeCells>
  <conditionalFormatting sqref="E50">
    <cfRule type="cellIs" priority="1" dxfId="43" operator="equal" stopIfTrue="1">
      <formula>$E$51</formula>
    </cfRule>
  </conditionalFormatting>
  <conditionalFormatting sqref="F50">
    <cfRule type="cellIs" priority="2" dxfId="43" operator="equal" stopIfTrue="1">
      <formula>$F$51</formula>
    </cfRule>
  </conditionalFormatting>
  <dataValidations count="1">
    <dataValidation type="list" allowBlank="1" showInputMessage="1" showErrorMessage="1" sqref="D32">
      <formula1>#REF!</formula1>
    </dataValidation>
  </dataValidations>
  <printOptions/>
  <pageMargins left="0.7874015748031497" right="0.3937007874015748" top="0.3937007874015748" bottom="0.1968503937007874" header="0.1968503937007874" footer="0.2362204724409449"/>
  <pageSetup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8.xml><?xml version="1.0" encoding="utf-8"?>
<worksheet xmlns="http://schemas.openxmlformats.org/spreadsheetml/2006/main" xmlns:r="http://schemas.openxmlformats.org/officeDocument/2006/relationships">
  <sheetPr codeName="Лист6"/>
  <dimension ref="A2:B2"/>
  <sheetViews>
    <sheetView zoomScalePageLayoutView="0" workbookViewId="0" topLeftCell="A1">
      <selection activeCell="A1" sqref="A1:IV16384"/>
    </sheetView>
  </sheetViews>
  <sheetFormatPr defaultColWidth="9.00390625" defaultRowHeight="12.75"/>
  <cols>
    <col min="1" max="1" width="10.125" style="179" bestFit="1" customWidth="1"/>
    <col min="2" max="16384" width="9.125" style="179" customWidth="1"/>
  </cols>
  <sheetData>
    <row r="2" spans="1:2" ht="12.75">
      <c r="A2" s="178">
        <v>41584</v>
      </c>
      <c r="B2" s="179" t="s">
        <v>101</v>
      </c>
    </row>
  </sheetData>
  <sheetProtection password="C780"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Дубовская Татьяна Анатольевна</dc:creator>
  <cp:keywords/>
  <dc:description/>
  <cp:lastModifiedBy>User</cp:lastModifiedBy>
  <cp:lastPrinted>2020-10-27T10:17:03Z</cp:lastPrinted>
  <dcterms:created xsi:type="dcterms:W3CDTF">2008-03-18T16:49:59Z</dcterms:created>
  <dcterms:modified xsi:type="dcterms:W3CDTF">2021-03-29T06:35:09Z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436627697</vt:i4>
  </property>
  <property fmtid="{D5CDD505-2E9C-101B-9397-08002B2CF9AE}" pid="4" name="_EmailSubject">
    <vt:lpwstr>Баланс с расчетом</vt:lpwstr>
  </property>
  <property fmtid="{D5CDD505-2E9C-101B-9397-08002B2CF9AE}" pid="5" name="_AuthorEmail">
    <vt:lpwstr>s.maevskaya@urspectr.info</vt:lpwstr>
  </property>
  <property fmtid="{D5CDD505-2E9C-101B-9397-08002B2CF9AE}" pid="6" name="_AuthorEmailDisplayName">
    <vt:lpwstr>Маевская Светланна</vt:lpwstr>
  </property>
  <property fmtid="{D5CDD505-2E9C-101B-9397-08002B2CF9AE}" pid="7" name="_ReviewingToolsShownOnce">
    <vt:lpwstr/>
  </property>
</Properties>
</file>